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ArrasA\Desktop\Arras Work\2020-2021 99h Robotics\"/>
    </mc:Choice>
  </mc:AlternateContent>
  <xr:revisionPtr revIDLastSave="0" documentId="8_{6935FEF2-D079-436F-962C-40C5A1C46C7F}" xr6:coauthVersionLast="45" xr6:coauthVersionMax="45" xr10:uidLastSave="{00000000-0000-0000-0000-000000000000}"/>
  <bookViews>
    <workbookView xWindow="-110" yWindow="-110" windowWidth="19420" windowHeight="11800" xr2:uid="{00000000-000D-0000-FFFF-FFFF00000000}"/>
  </bookViews>
  <sheets>
    <sheet name="Spending Plan Input Form" sheetId="1" r:id="rId1"/>
    <sheet name="Generated Spending Plan " sheetId="2" r:id="rId2"/>
    <sheet name="__Solver__"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4" i="2" l="1"/>
  <c r="E71" i="2"/>
  <c r="E75" i="2"/>
  <c r="E74" i="2"/>
  <c r="E70" i="2"/>
  <c r="E67" i="2"/>
  <c r="E66" i="2"/>
  <c r="E63" i="2"/>
  <c r="E62" i="2"/>
  <c r="E59" i="2"/>
  <c r="E58" i="2"/>
  <c r="E39" i="2" l="1"/>
  <c r="E38" i="2"/>
  <c r="E34" i="2"/>
  <c r="E35" i="2"/>
  <c r="E44" i="2"/>
  <c r="E48" i="2" l="1"/>
  <c r="E52" i="2"/>
  <c r="E108" i="2"/>
  <c r="E107" i="2"/>
  <c r="E54" i="2" l="1"/>
  <c r="F94" i="2"/>
  <c r="F41" i="2"/>
  <c r="F37" i="2"/>
  <c r="F33" i="2"/>
  <c r="E31" i="2"/>
  <c r="E30" i="2"/>
  <c r="F25" i="2"/>
  <c r="D7" i="2" s="1"/>
  <c r="E59" i="1"/>
  <c r="E106" i="2"/>
  <c r="E105" i="2"/>
  <c r="E104" i="2"/>
  <c r="E103" i="2"/>
  <c r="E102" i="2"/>
  <c r="E101" i="2"/>
  <c r="E100" i="2"/>
  <c r="E99" i="2"/>
  <c r="E82" i="2"/>
  <c r="E97" i="2"/>
  <c r="E92" i="2"/>
  <c r="E96" i="2"/>
  <c r="E91" i="2"/>
  <c r="E90" i="2"/>
  <c r="E89" i="2"/>
  <c r="E88" i="2"/>
  <c r="E87" i="2"/>
  <c r="E86" i="2"/>
  <c r="E85" i="2"/>
  <c r="E84" i="2"/>
  <c r="E83" i="2"/>
  <c r="E81" i="2"/>
  <c r="E80" i="2"/>
  <c r="E79" i="2"/>
  <c r="F77" i="2"/>
  <c r="F14" i="2" s="1"/>
  <c r="F73" i="2"/>
  <c r="F13" i="2" s="1"/>
  <c r="F69" i="2"/>
  <c r="D15" i="2" s="1"/>
  <c r="E76" i="2"/>
  <c r="E72" i="2"/>
  <c r="E68" i="2"/>
  <c r="F49" i="2"/>
  <c r="D11" i="2" s="1"/>
  <c r="F53" i="2"/>
  <c r="F10" i="2" s="1"/>
  <c r="F57" i="2"/>
  <c r="F11" i="2" s="1"/>
  <c r="F61" i="2"/>
  <c r="D13" i="2" s="1"/>
  <c r="E64" i="2"/>
  <c r="E60" i="2"/>
  <c r="F65" i="2"/>
  <c r="D14" i="2" s="1"/>
  <c r="E55" i="2"/>
  <c r="E51" i="2"/>
  <c r="E50" i="2"/>
  <c r="E32" i="2"/>
  <c r="E47" i="2"/>
  <c r="E46" i="2"/>
  <c r="E43" i="2"/>
  <c r="E42" i="2"/>
  <c r="E40" i="2"/>
  <c r="E23" i="2"/>
  <c r="E28" i="2"/>
  <c r="E27" i="2"/>
  <c r="E26" i="2"/>
  <c r="E24" i="2"/>
  <c r="E22" i="2"/>
  <c r="B14" i="2" l="1"/>
  <c r="B78" i="2"/>
  <c r="F17" i="2" s="1"/>
  <c r="F8" i="2" l="1"/>
  <c r="E50" i="1"/>
  <c r="E47" i="1"/>
  <c r="E60" i="1"/>
  <c r="E57" i="1"/>
  <c r="E56" i="1"/>
  <c r="E54" i="1"/>
  <c r="E53" i="1"/>
  <c r="E51" i="1"/>
  <c r="E48" i="1"/>
  <c r="E40" i="1"/>
  <c r="E39" i="1"/>
  <c r="E44" i="1"/>
  <c r="E43" i="1"/>
  <c r="E42" i="1"/>
  <c r="E37" i="1"/>
  <c r="E36" i="1"/>
  <c r="E35" i="1"/>
  <c r="E33" i="1"/>
  <c r="E32" i="1"/>
  <c r="E31" i="1"/>
  <c r="E28" i="1"/>
  <c r="E27" i="1"/>
  <c r="E25" i="1"/>
  <c r="E24" i="1"/>
  <c r="E23" i="1"/>
  <c r="E21" i="1"/>
  <c r="E20" i="1"/>
  <c r="E19" i="1"/>
  <c r="E17" i="1"/>
  <c r="E16" i="1"/>
  <c r="E15" i="1"/>
  <c r="E10" i="1"/>
  <c r="E9" i="1"/>
  <c r="E8" i="1"/>
  <c r="E11" i="1"/>
  <c r="E12" i="1"/>
  <c r="E13" i="1"/>
  <c r="E98" i="2" l="1"/>
  <c r="B93" i="2" s="1"/>
  <c r="D17" i="2" s="1"/>
  <c r="B16" i="2" s="1"/>
  <c r="E65" i="2"/>
  <c r="E73" i="2"/>
  <c r="E77" i="2"/>
  <c r="E69" i="2"/>
  <c r="E61" i="2"/>
  <c r="E53" i="2"/>
  <c r="E41" i="2"/>
  <c r="E56" i="2" l="1"/>
  <c r="E57" i="2" l="1"/>
  <c r="E36" i="2" l="1"/>
  <c r="F45" i="2" l="1"/>
  <c r="D10" i="2" s="1"/>
  <c r="B11" i="2" s="1"/>
  <c r="F29" i="2"/>
  <c r="D8" i="2" s="1"/>
  <c r="D9" i="2"/>
  <c r="E49" i="2" l="1"/>
  <c r="F7" i="2" l="1"/>
  <c r="B8" i="2" s="1"/>
  <c r="B4" i="2" s="1"/>
  <c r="B3" i="2" l="1"/>
  <c r="B2" i="2"/>
  <c r="E25" i="2" l="1"/>
  <c r="E29" i="2"/>
  <c r="E33" i="2"/>
  <c r="E37" i="2"/>
  <c r="E45" i="2" l="1"/>
  <c r="B21" i="2" s="1"/>
</calcChain>
</file>

<file path=xl/sharedStrings.xml><?xml version="1.0" encoding="utf-8"?>
<sst xmlns="http://schemas.openxmlformats.org/spreadsheetml/2006/main" count="326" uniqueCount="198">
  <si>
    <t>20157161439755797900</t>
  </si>
  <si>
    <t>District Name:</t>
  </si>
  <si>
    <t>dF2hjgNubHhlXU03</t>
  </si>
  <si>
    <t>IxR1</t>
  </si>
  <si>
    <t>District Code:</t>
  </si>
  <si>
    <t>FRC</t>
  </si>
  <si>
    <t>Input the Number of Teams (0, 1, 2, etc.) for each program</t>
  </si>
  <si>
    <t>Description</t>
  </si>
  <si>
    <t>2nd Year FRC Team</t>
  </si>
  <si>
    <t xml:space="preserve">Breakout </t>
  </si>
  <si>
    <t>Detail</t>
  </si>
  <si>
    <t>Amount</t>
  </si>
  <si>
    <t xml:space="preserve">Anticipated MDE Award </t>
  </si>
  <si>
    <t>Does Not Include Advancement Awards</t>
  </si>
  <si>
    <t>FRC Team(s)</t>
  </si>
  <si>
    <t>Event Registration</t>
  </si>
  <si>
    <t>FRC team registration</t>
  </si>
  <si>
    <t>Salaries</t>
  </si>
  <si>
    <t>Stipend for coach</t>
  </si>
  <si>
    <t>FRC Total:</t>
  </si>
  <si>
    <t>FTC Team(s)</t>
  </si>
  <si>
    <t>Team Registration</t>
  </si>
  <si>
    <t>FTC team registration</t>
  </si>
  <si>
    <t>FTC Total:</t>
  </si>
  <si>
    <t>FRC Stipend</t>
  </si>
  <si>
    <t>Coach Stipend Match</t>
  </si>
  <si>
    <t>Benefits for coach stipend</t>
  </si>
  <si>
    <t>FTC Stipend</t>
  </si>
  <si>
    <t>FRC Team Match</t>
  </si>
  <si>
    <t>Other</t>
  </si>
  <si>
    <t>Travel Costs</t>
  </si>
  <si>
    <t>FTC Team Match</t>
  </si>
  <si>
    <r>
      <rPr>
        <b/>
        <sz val="10"/>
        <color rgb="FFFF0000"/>
        <rFont val="Arial"/>
        <family val="2"/>
      </rPr>
      <t>High School</t>
    </r>
    <r>
      <rPr>
        <sz val="10"/>
        <color rgb="FFFF0000"/>
        <rFont val="Arial"/>
        <family val="2"/>
      </rPr>
      <t xml:space="preserve">
</t>
    </r>
    <r>
      <rPr>
        <i/>
        <sz val="10"/>
        <color rgb="FF000000"/>
        <rFont val="Arial"/>
        <family val="2"/>
      </rPr>
      <t>FIRST</t>
    </r>
    <r>
      <rPr>
        <sz val="10"/>
        <color rgb="FF000000"/>
        <rFont val="Arial"/>
        <family val="2"/>
      </rPr>
      <t xml:space="preserve"> Robotics Competition (FRC)</t>
    </r>
  </si>
  <si>
    <r>
      <rPr>
        <b/>
        <sz val="10"/>
        <color rgb="FFFF0000"/>
        <rFont val="Arial"/>
        <family val="2"/>
      </rPr>
      <t>Middle School</t>
    </r>
    <r>
      <rPr>
        <sz val="10"/>
        <color rgb="FFFF0000"/>
        <rFont val="Arial"/>
        <family val="2"/>
      </rPr>
      <t xml:space="preserve">
</t>
    </r>
    <r>
      <rPr>
        <i/>
        <sz val="10"/>
        <color rgb="FF000000"/>
        <rFont val="Arial"/>
        <family val="2"/>
      </rPr>
      <t>FIRST</t>
    </r>
    <r>
      <rPr>
        <sz val="10"/>
        <color rgb="FF000000"/>
        <rFont val="Arial"/>
        <family val="2"/>
      </rPr>
      <t xml:space="preserve"> Tech Challenge 
(FTC)</t>
    </r>
  </si>
  <si>
    <t>Facility, equipment use, etc.</t>
  </si>
  <si>
    <t>Gas, hotel, etc.</t>
  </si>
  <si>
    <t>Yellow cells are editable (if needed). Bright yellow cells contain formulas. Modifying these cells will replace current contents/formulas.</t>
  </si>
  <si>
    <t xml:space="preserve">*The required match may be in the form of cash or the fair market value of in-kind donations from any of the 
following sources including but not limited to: the school district, other grants, donations from corporate 
partnerships or individuals.  In-kind contributions can be the donation of meeting space, custodial services, 
equipment usage such as a copy machine, computer lab, phone, internet, etc.  </t>
  </si>
  <si>
    <t>RECF Robotics</t>
  </si>
  <si>
    <r>
      <rPr>
        <b/>
        <i/>
        <sz val="14"/>
        <color rgb="FF000000"/>
        <rFont val="Arial"/>
        <family val="2"/>
      </rPr>
      <t>FIRST</t>
    </r>
    <r>
      <rPr>
        <b/>
        <sz val="14"/>
        <color rgb="FF000000"/>
        <rFont val="Arial"/>
        <family val="2"/>
      </rPr>
      <t xml:space="preserve"> Robotics</t>
    </r>
  </si>
  <si>
    <t>Total Number of VEX IQ Rookie Teams</t>
  </si>
  <si>
    <t>VRC</t>
  </si>
  <si>
    <t xml:space="preserve"> </t>
  </si>
  <si>
    <t>Total RECF</t>
  </si>
  <si>
    <t>VRC Stipend</t>
  </si>
  <si>
    <t>IQ Stipend</t>
  </si>
  <si>
    <t>One stipend per school buildingl per program level</t>
  </si>
  <si>
    <t>VRC team registration</t>
  </si>
  <si>
    <t>VRC Total:</t>
  </si>
  <si>
    <t>IQ Total:</t>
  </si>
  <si>
    <t>VRC Team Match</t>
  </si>
  <si>
    <t>IQ Team Match</t>
  </si>
  <si>
    <t>Other team expenses</t>
  </si>
  <si>
    <t>Supplies, materials, travel, etc.</t>
  </si>
  <si>
    <t>IQ team registration</t>
  </si>
  <si>
    <t>The Team Support match may 
be in the form of cash or fair 
market value of in-kind donations.</t>
  </si>
  <si>
    <t>Team Grant Match:</t>
  </si>
  <si>
    <t>Coach Stipend Match:</t>
  </si>
  <si>
    <t>25%  Match on Coach Stipend</t>
  </si>
  <si>
    <t>Stipend match can be met two ways: 
1) Increase the gross stipend: Add  stipend match to the gross stipend amount paid. 
2) Increase the net stipend: Match can be used to reduce FICA/Retirement costs.
(see FAQs on techplan.org)</t>
  </si>
  <si>
    <t>Calculation Check</t>
  </si>
  <si>
    <t>If entering amounts in Column E yellow fields: Column E "Total" cell will turn red when Column E "Total" amount is less than Column F calculation amount</t>
  </si>
  <si>
    <r>
      <t xml:space="preserve">RECF Teams Anticipated Awards:
</t>
    </r>
    <r>
      <rPr>
        <sz val="10"/>
        <rFont val="Calibri"/>
        <family val="2"/>
      </rPr>
      <t>(team grants + stipend awards)</t>
    </r>
  </si>
  <si>
    <t xml:space="preserve">					</t>
  </si>
  <si>
    <t>Grant Components</t>
  </si>
  <si>
    <t>Total Number of VRC Coach Stipends</t>
  </si>
  <si>
    <t>Total Number of VEX IQ Coach Stipends</t>
  </si>
  <si>
    <t>Total Number of RAD Rookie Teams</t>
  </si>
  <si>
    <t>Total Number of RAD Coach Stipends</t>
  </si>
  <si>
    <t>RAD Stipend</t>
  </si>
  <si>
    <t>RAD Team Match</t>
  </si>
  <si>
    <t>RAD Team(s)</t>
  </si>
  <si>
    <t>RAD team registration</t>
  </si>
  <si>
    <t>RAD Total:</t>
  </si>
  <si>
    <t>District Name</t>
  </si>
  <si>
    <t>District Code</t>
  </si>
  <si>
    <t xml:space="preserve">Rookie (1st year) FRC Team </t>
  </si>
  <si>
    <t xml:space="preserve">3rd Year FRC Team </t>
  </si>
  <si>
    <t xml:space="preserve">4th Year FRC Team </t>
  </si>
  <si>
    <t xml:space="preserve">5th Year or older FRC Team </t>
  </si>
  <si>
    <r>
      <rPr>
        <b/>
        <sz val="10"/>
        <color rgb="FFFF0000"/>
        <rFont val="Arial"/>
        <family val="2"/>
      </rPr>
      <t>Upper Elementary</t>
    </r>
    <r>
      <rPr>
        <sz val="10"/>
        <color rgb="FFFF0000"/>
        <rFont val="Arial"/>
        <family val="2"/>
      </rPr>
      <t xml:space="preserve">
</t>
    </r>
    <r>
      <rPr>
        <i/>
        <sz val="10"/>
        <color rgb="FF000000"/>
        <rFont val="Arial"/>
        <family val="2"/>
      </rPr>
      <t xml:space="preserve">FIRST </t>
    </r>
    <r>
      <rPr>
        <sz val="10"/>
        <color rgb="FF000000"/>
        <rFont val="Arial"/>
        <family val="2"/>
      </rPr>
      <t>LEGO League-Challenge 
(FLL-C)</t>
    </r>
  </si>
  <si>
    <r>
      <rPr>
        <b/>
        <sz val="10"/>
        <color rgb="FFFF0000"/>
        <rFont val="Arial"/>
        <family val="2"/>
      </rPr>
      <t>Kindergarten - Grade 3</t>
    </r>
    <r>
      <rPr>
        <sz val="10"/>
        <color rgb="FFFF0000"/>
        <rFont val="Arial"/>
        <family val="2"/>
      </rPr>
      <t xml:space="preserve">
</t>
    </r>
    <r>
      <rPr>
        <i/>
        <sz val="10"/>
        <color rgb="FFFF0000"/>
        <rFont val="Arial"/>
        <family val="2"/>
      </rPr>
      <t xml:space="preserve"> </t>
    </r>
    <r>
      <rPr>
        <i/>
        <sz val="10"/>
        <color rgb="FF000000"/>
        <rFont val="Arial"/>
        <family val="2"/>
      </rPr>
      <t xml:space="preserve">FIRST </t>
    </r>
    <r>
      <rPr>
        <sz val="10"/>
        <color rgb="FF000000"/>
        <rFont val="Arial"/>
        <family val="2"/>
      </rPr>
      <t>LEGO League-Explore
 (FLL-E)</t>
    </r>
  </si>
  <si>
    <r>
      <rPr>
        <b/>
        <sz val="10"/>
        <color rgb="FFFF0000"/>
        <rFont val="Arial"/>
        <family val="2"/>
      </rPr>
      <t>Pre-K</t>
    </r>
    <r>
      <rPr>
        <sz val="10"/>
        <color rgb="FFFF0000"/>
        <rFont val="Arial"/>
        <family val="2"/>
      </rPr>
      <t xml:space="preserve">
</t>
    </r>
    <r>
      <rPr>
        <i/>
        <sz val="10"/>
        <color rgb="FFFF0000"/>
        <rFont val="Arial"/>
        <family val="2"/>
      </rPr>
      <t xml:space="preserve"> </t>
    </r>
    <r>
      <rPr>
        <i/>
        <sz val="10"/>
        <color rgb="FF000000"/>
        <rFont val="Arial"/>
        <family val="2"/>
      </rPr>
      <t xml:space="preserve">FIRST </t>
    </r>
    <r>
      <rPr>
        <sz val="10"/>
        <color rgb="FF000000"/>
        <rFont val="Arial"/>
        <family val="2"/>
      </rPr>
      <t>LEGO League-Discover
 (FLL-D)</t>
    </r>
  </si>
  <si>
    <t>Total Number of FRC Coach Stipends</t>
  </si>
  <si>
    <t>Total Number of FTC Coach Stipends</t>
  </si>
  <si>
    <t>Total Number of FLL-C Coach Stipends</t>
  </si>
  <si>
    <t>Total Number of FLL-E Coach Stipends</t>
  </si>
  <si>
    <t>Total Number of FLL-D Coach Stipends</t>
  </si>
  <si>
    <r>
      <t xml:space="preserve">Grant Amount </t>
    </r>
    <r>
      <rPr>
        <sz val="10"/>
        <color rgb="FF000000"/>
        <rFont val="Arial"/>
        <family val="2"/>
      </rPr>
      <t>maximum</t>
    </r>
    <r>
      <rPr>
        <sz val="11"/>
        <color rgb="FF000000"/>
        <rFont val="Arial"/>
        <family val="2"/>
      </rPr>
      <t xml:space="preserve"> </t>
    </r>
    <r>
      <rPr>
        <sz val="10"/>
        <color rgb="FF000000"/>
        <rFont val="Arial"/>
        <family val="2"/>
      </rPr>
      <t>per team</t>
    </r>
  </si>
  <si>
    <r>
      <t xml:space="preserve">Match Amount </t>
    </r>
    <r>
      <rPr>
        <sz val="10"/>
        <color rgb="FF000000"/>
        <rFont val="Arial"/>
        <family val="2"/>
      </rPr>
      <t>maximum per team</t>
    </r>
  </si>
  <si>
    <r>
      <t xml:space="preserve">Description 
</t>
    </r>
    <r>
      <rPr>
        <sz val="10"/>
        <color rgb="FF000000"/>
        <rFont val="Arial"/>
        <family val="2"/>
      </rPr>
      <t>Stipends limited to one per building, per program level</t>
    </r>
  </si>
  <si>
    <t>Program/
Program Level</t>
  </si>
  <si>
    <t>VEX AI</t>
  </si>
  <si>
    <t>Total Number of VEX AI Rookie Teams</t>
  </si>
  <si>
    <t>Total Number of VEX AI Coach Stipends</t>
  </si>
  <si>
    <t>Square One</t>
  </si>
  <si>
    <t xml:space="preserve">Total Number of RAD Veteran Teams </t>
  </si>
  <si>
    <t xml:space="preserve">Total Number of VRC Veteran Teams </t>
  </si>
  <si>
    <t>Total Number of FLL-D Teams (Rookies and Veterans)</t>
  </si>
  <si>
    <t>Total Number of FLL-E Teams Veteran Teams</t>
  </si>
  <si>
    <t>Total Number of VRC Rookie Teams</t>
  </si>
  <si>
    <t xml:space="preserve">Total Number of VEX IQ Veteran Teams </t>
  </si>
  <si>
    <t>Total Number of FLL-E Teams Rookie Teams</t>
  </si>
  <si>
    <t xml:space="preserve">Total Number of FLL-C Veteran Teams </t>
  </si>
  <si>
    <t>Total Number of FLL-C Rookie Teams</t>
  </si>
  <si>
    <t xml:space="preserve">Total Number of FTC Veteran Teams </t>
  </si>
  <si>
    <t>Total Number of FTC Rookie Teams</t>
  </si>
  <si>
    <t>Autonomous</t>
  </si>
  <si>
    <t>Mini Racing</t>
  </si>
  <si>
    <t>V2X</t>
  </si>
  <si>
    <t>Underwater</t>
  </si>
  <si>
    <t>Total Number of Autonomous Coach Stipends</t>
  </si>
  <si>
    <t>Total Number of Full Scale Coach Stipends</t>
  </si>
  <si>
    <t>Total Number of Autonomous Teams</t>
  </si>
  <si>
    <t>Total Number of Full Scale Teams</t>
  </si>
  <si>
    <t>Total Number of Mini Racing Teams</t>
  </si>
  <si>
    <t>Total Number of Mini Racing Coach Stipends</t>
  </si>
  <si>
    <t>Total Number of V2X Teams</t>
  </si>
  <si>
    <t>Total Number of V2X Coach Stipends</t>
  </si>
  <si>
    <t>Total Number of Underwater Teams</t>
  </si>
  <si>
    <t>Total Number of Underwater Coach Stipends</t>
  </si>
  <si>
    <r>
      <rPr>
        <b/>
        <sz val="10"/>
        <color rgb="FFFF0000"/>
        <rFont val="Arial"/>
        <family val="2"/>
      </rPr>
      <t>High School / Middle School</t>
    </r>
    <r>
      <rPr>
        <sz val="10"/>
        <color rgb="FFFF0000"/>
        <rFont val="Arial"/>
        <family val="2"/>
      </rPr>
      <t xml:space="preserve">
</t>
    </r>
    <r>
      <rPr>
        <sz val="10"/>
        <color rgb="FF000000"/>
        <rFont val="Arial"/>
        <family val="2"/>
      </rPr>
      <t>VEX Robotics Compeition
(VRC)</t>
    </r>
  </si>
  <si>
    <r>
      <rPr>
        <b/>
        <sz val="10"/>
        <color rgb="FFFF0000"/>
        <rFont val="Arial"/>
        <family val="2"/>
      </rPr>
      <t>Middle School / Elementary</t>
    </r>
    <r>
      <rPr>
        <sz val="10"/>
        <color rgb="FFFF0000"/>
        <rFont val="Arial"/>
        <family val="2"/>
      </rPr>
      <t xml:space="preserve">
</t>
    </r>
    <r>
      <rPr>
        <sz val="10"/>
        <color rgb="FF000000"/>
        <rFont val="Arial"/>
        <family val="2"/>
      </rPr>
      <t>VEX IQ</t>
    </r>
  </si>
  <si>
    <r>
      <rPr>
        <b/>
        <sz val="10"/>
        <color rgb="FFFF0000"/>
        <rFont val="Arial"/>
        <family val="2"/>
      </rPr>
      <t>High School</t>
    </r>
    <r>
      <rPr>
        <sz val="10"/>
        <rFont val="Arial"/>
        <family val="2"/>
      </rPr>
      <t xml:space="preserve">
VEX AI</t>
    </r>
  </si>
  <si>
    <r>
      <rPr>
        <b/>
        <sz val="10"/>
        <color rgb="FFFF0000"/>
        <rFont val="Arial"/>
        <family val="2"/>
      </rPr>
      <t>High School</t>
    </r>
    <r>
      <rPr>
        <sz val="10"/>
        <rFont val="Arial"/>
        <family val="2"/>
      </rPr>
      <t xml:space="preserve">
RAD</t>
    </r>
  </si>
  <si>
    <r>
      <rPr>
        <b/>
        <sz val="10"/>
        <color rgb="FFFF0000"/>
        <rFont val="Arial"/>
        <family val="2"/>
      </rPr>
      <t>High School</t>
    </r>
    <r>
      <rPr>
        <sz val="10"/>
        <rFont val="Arial"/>
        <family val="2"/>
      </rPr>
      <t xml:space="preserve">
Autonomous</t>
    </r>
  </si>
  <si>
    <r>
      <rPr>
        <b/>
        <sz val="10"/>
        <color rgb="FFFF0000"/>
        <rFont val="Arial"/>
        <family val="2"/>
      </rPr>
      <t>High School</t>
    </r>
    <r>
      <rPr>
        <sz val="10"/>
        <color rgb="FF000000"/>
        <rFont val="Arial"/>
        <family val="2"/>
      </rPr>
      <t xml:space="preserve">
Full Scale</t>
    </r>
  </si>
  <si>
    <r>
      <rPr>
        <b/>
        <sz val="10"/>
        <color rgb="FFFF0000"/>
        <rFont val="Arial"/>
        <family val="2"/>
      </rPr>
      <t>High School</t>
    </r>
    <r>
      <rPr>
        <sz val="10"/>
        <rFont val="Arial"/>
        <family val="2"/>
      </rPr>
      <t xml:space="preserve">
V2X</t>
    </r>
  </si>
  <si>
    <t xml:space="preserve">2020-2021 99h MDE Grant
Spending Plan Worksheet  </t>
  </si>
  <si>
    <r>
      <t>2020-2021 99h</t>
    </r>
    <r>
      <rPr>
        <b/>
        <sz val="12"/>
        <color rgb="FF000000"/>
        <rFont val="Arial"/>
        <family val="2"/>
      </rPr>
      <t xml:space="preserve"> MDE Grant
Anticipated Cumulative Spending Plan  </t>
    </r>
  </si>
  <si>
    <r>
      <t xml:space="preserve">Square One Teams Anticipated Awards:
</t>
    </r>
    <r>
      <rPr>
        <sz val="10"/>
        <rFont val="Calibri"/>
        <family val="2"/>
      </rPr>
      <t>(team grants + stipend awards)</t>
    </r>
  </si>
  <si>
    <t>FLL-C</t>
  </si>
  <si>
    <t>FLL-E</t>
  </si>
  <si>
    <t>FTC</t>
  </si>
  <si>
    <t>FLL-D</t>
  </si>
  <si>
    <r>
      <rPr>
        <b/>
        <i/>
        <sz val="12"/>
        <rFont val="Calibri"/>
        <family val="2"/>
      </rPr>
      <t>FIRST</t>
    </r>
    <r>
      <rPr>
        <b/>
        <sz val="12"/>
        <rFont val="Calibri"/>
        <family val="2"/>
      </rPr>
      <t xml:space="preserve"> Teams Anticipated Awards:
</t>
    </r>
    <r>
      <rPr>
        <sz val="10"/>
        <rFont val="Calibri"/>
        <family val="2"/>
      </rPr>
      <t>(team grants + stipend awards</t>
    </r>
  </si>
  <si>
    <r>
      <t xml:space="preserve">Total </t>
    </r>
    <r>
      <rPr>
        <b/>
        <i/>
        <sz val="11"/>
        <rFont val="Calibri"/>
        <family val="2"/>
      </rPr>
      <t>FIRST</t>
    </r>
  </si>
  <si>
    <t>VEX IQ</t>
  </si>
  <si>
    <t>VEX RAD</t>
  </si>
  <si>
    <t>Total Square One</t>
  </si>
  <si>
    <t>Full Scale</t>
  </si>
  <si>
    <t>FLL-C Team(s)</t>
  </si>
  <si>
    <t>FLL-E Team(s)</t>
  </si>
  <si>
    <t>FLL-D Team(s)</t>
  </si>
  <si>
    <t>VEX VRC Team(s)</t>
  </si>
  <si>
    <t>VEX IQ Team(s)</t>
  </si>
  <si>
    <t>VEX AI Team(s)</t>
  </si>
  <si>
    <t>FLL-C Total:</t>
  </si>
  <si>
    <t>FLL-E Total:</t>
  </si>
  <si>
    <t>FLL-D. Total:</t>
  </si>
  <si>
    <t>AI Total:</t>
  </si>
  <si>
    <r>
      <rPr>
        <i/>
        <sz val="10"/>
        <rFont val="Calibri"/>
        <family val="2"/>
      </rPr>
      <t xml:space="preserve">FIRST </t>
    </r>
    <r>
      <rPr>
        <sz val="10"/>
        <rFont val="Calibri"/>
        <family val="2"/>
      </rPr>
      <t>Team Support + Coach Stipend</t>
    </r>
  </si>
  <si>
    <t>VEX Team Support + Coach Stipend</t>
  </si>
  <si>
    <t>Square One Team Support + Coach Stipend</t>
  </si>
  <si>
    <t>Autonomous Team(s)</t>
  </si>
  <si>
    <t>AI team registration</t>
  </si>
  <si>
    <t>Full Scale Team(s)</t>
  </si>
  <si>
    <t>Autonomous team registration</t>
  </si>
  <si>
    <t>Full Scale team registration</t>
  </si>
  <si>
    <t>Mini Racing Team(s)</t>
  </si>
  <si>
    <t>Mini Racing team registration</t>
  </si>
  <si>
    <t>V2X Team(s)</t>
  </si>
  <si>
    <t>V2X team registration</t>
  </si>
  <si>
    <t>Underwater Team(s)</t>
  </si>
  <si>
    <t>Underwater team registration</t>
  </si>
  <si>
    <t>District anticipated required match on team grants/stipend awards, combined.</t>
  </si>
  <si>
    <t>Autonomous Total:</t>
  </si>
  <si>
    <t>Full Scale Total:</t>
  </si>
  <si>
    <t>Mini Racing Total:</t>
  </si>
  <si>
    <t>V2X Total:</t>
  </si>
  <si>
    <t>Underwater Total:</t>
  </si>
  <si>
    <t>FLL-C Stipend</t>
  </si>
  <si>
    <t>FLL-E Stipend</t>
  </si>
  <si>
    <t>FLL-D Stipend</t>
  </si>
  <si>
    <t>AI Stipend</t>
  </si>
  <si>
    <t>Autonomous Stipend</t>
  </si>
  <si>
    <t>Full Scale Stipend</t>
  </si>
  <si>
    <t xml:space="preserve"> Mini Racing Stipend</t>
  </si>
  <si>
    <t>V2X Stipend</t>
  </si>
  <si>
    <t>Underwater Stipend</t>
  </si>
  <si>
    <t>25%  Match on Team Support</t>
  </si>
  <si>
    <t>FLL-C Team Match</t>
  </si>
  <si>
    <t>FLL-E Team Match</t>
  </si>
  <si>
    <t>FLL-D Team Match</t>
  </si>
  <si>
    <t>AI Team Match</t>
  </si>
  <si>
    <t>Autonomous Team Match</t>
  </si>
  <si>
    <t>Full Scale Team Match</t>
  </si>
  <si>
    <t>Mini Racing Team Match</t>
  </si>
  <si>
    <t>V2X Team Match</t>
  </si>
  <si>
    <t>Underwater Team Match</t>
  </si>
  <si>
    <t>FLL-C team registration</t>
  </si>
  <si>
    <t>FLL-E team registration</t>
  </si>
  <si>
    <t>FLL-D team registration</t>
  </si>
  <si>
    <r>
      <t xml:space="preserve">District Anticipated Total Grant Budget:
</t>
    </r>
    <r>
      <rPr>
        <sz val="9"/>
        <rFont val="Calibri"/>
        <family val="2"/>
      </rPr>
      <t>(</t>
    </r>
    <r>
      <rPr>
        <i/>
        <sz val="9"/>
        <rFont val="Calibri"/>
        <family val="2"/>
      </rPr>
      <t>FIRST</t>
    </r>
    <r>
      <rPr>
        <sz val="9"/>
        <rFont val="Calibri"/>
        <family val="2"/>
      </rPr>
      <t>, RECF, Square One awards/matches combined)</t>
    </r>
  </si>
  <si>
    <r>
      <t xml:space="preserve">District Anticipated Total Match:
</t>
    </r>
    <r>
      <rPr>
        <sz val="10"/>
        <rFont val="Calibri"/>
        <family val="2"/>
      </rPr>
      <t>(</t>
    </r>
    <r>
      <rPr>
        <i/>
        <sz val="10"/>
        <rFont val="Calibri"/>
        <family val="2"/>
      </rPr>
      <t>FIRST</t>
    </r>
    <r>
      <rPr>
        <sz val="10"/>
        <rFont val="Calibri"/>
        <family val="2"/>
      </rPr>
      <t>, RECF, Square One  matches combined)</t>
    </r>
  </si>
  <si>
    <r>
      <rPr>
        <b/>
        <sz val="10"/>
        <color rgb="FFFF0000"/>
        <rFont val="Arial"/>
        <family val="2"/>
      </rPr>
      <t>High, Middle, Elementary School</t>
    </r>
    <r>
      <rPr>
        <sz val="10"/>
        <rFont val="Arial"/>
        <family val="2"/>
      </rPr>
      <t xml:space="preserve">
Underwater</t>
    </r>
  </si>
  <si>
    <r>
      <rPr>
        <b/>
        <sz val="10"/>
        <color rgb="FFFF0000"/>
        <rFont val="Arial"/>
        <family val="2"/>
      </rPr>
      <t>High School / Middle School</t>
    </r>
    <r>
      <rPr>
        <sz val="10"/>
        <rFont val="Arial"/>
        <family val="2"/>
      </rPr>
      <t xml:space="preserve">
Mini Racing</t>
    </r>
  </si>
  <si>
    <r>
      <t xml:space="preserve">INSTRUCTIONS:  
</t>
    </r>
    <r>
      <rPr>
        <sz val="10"/>
        <rFont val="Arial"/>
        <family val="2"/>
      </rPr>
      <t>1.  This is a single cumulative spending plan which should encompass all of the district's FIRST</t>
    </r>
    <r>
      <rPr>
        <sz val="10"/>
        <color rgb="FF000000"/>
        <rFont val="Arial"/>
        <family val="2"/>
      </rPr>
      <t xml:space="preserve"> teams (FRC, FTC, FLL-C, FLL-E, FLL-D), RECF teams (VRC, 
     VEX IQ, VEX, AI, and RAD), Square One teams (Autonomous, Full Scale, Mini Racing, V2X, Underwater).
2.   Input values in the YELLOW cells only.  In column B, input the total number of teams in the district applying for that particular grant.
3.   A sample anticipated cumulative Spending Plan will be generated on the 2nd tab "Generated Spending Plan" 
4.   An input error message will occur when a non-numeric value has been detected in the "Input the Number of Teams"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</si>
</sst>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6" x14ac:knownFonts="1">
    <font>
      <sz val="10"/>
      <color rgb="FF000000"/>
      <name val="Arial"/>
    </font>
    <font>
      <b/>
      <sz val="12"/>
      <name val="Arial"/>
      <family val="2"/>
    </font>
    <font>
      <b/>
      <sz val="10"/>
      <name val="Arial"/>
      <family val="2"/>
    </font>
    <font>
      <sz val="10"/>
      <name val="Arial"/>
      <family val="2"/>
    </font>
    <font>
      <b/>
      <sz val="11"/>
      <name val="Calibri"/>
      <family val="2"/>
    </font>
    <font>
      <b/>
      <sz val="11"/>
      <name val="Arial"/>
      <family val="2"/>
    </font>
    <font>
      <b/>
      <sz val="12"/>
      <name val="Calibri"/>
      <family val="2"/>
    </font>
    <font>
      <sz val="10"/>
      <name val="Arial"/>
      <family val="2"/>
    </font>
    <font>
      <b/>
      <sz val="11"/>
      <color rgb="FF000000"/>
      <name val="Arial"/>
      <family val="2"/>
    </font>
    <font>
      <b/>
      <sz val="10"/>
      <name val="Arial"/>
      <family val="2"/>
    </font>
    <font>
      <sz val="11"/>
      <name val="Arial"/>
      <family val="2"/>
    </font>
    <font>
      <sz val="10"/>
      <name val="Arial"/>
      <family val="2"/>
    </font>
    <font>
      <sz val="10"/>
      <name val="Calibri"/>
      <family val="2"/>
    </font>
    <font>
      <b/>
      <sz val="14"/>
      <color rgb="FF000000"/>
      <name val="Calibri"/>
      <family val="2"/>
    </font>
    <font>
      <b/>
      <sz val="10"/>
      <name val="Calibri"/>
      <family val="2"/>
    </font>
    <font>
      <sz val="9"/>
      <name val="Calibri"/>
      <family val="2"/>
    </font>
    <font>
      <sz val="10"/>
      <color rgb="FFFF0000"/>
      <name val="Arial"/>
      <family val="2"/>
    </font>
    <font>
      <sz val="10"/>
      <color rgb="FF000000"/>
      <name val="Arial"/>
      <family val="2"/>
    </font>
    <font>
      <i/>
      <sz val="10"/>
      <color rgb="FF000000"/>
      <name val="Arial"/>
      <family val="2"/>
    </font>
    <font>
      <i/>
      <sz val="10"/>
      <color rgb="FFFF0000"/>
      <name val="Arial"/>
      <family val="2"/>
    </font>
    <font>
      <b/>
      <sz val="10"/>
      <color rgb="FFFF0000"/>
      <name val="Arial"/>
      <family val="2"/>
    </font>
    <font>
      <b/>
      <sz val="12"/>
      <color rgb="FF000000"/>
      <name val="Arial"/>
      <family val="2"/>
    </font>
    <font>
      <sz val="12"/>
      <name val="Arial"/>
      <family val="2"/>
    </font>
    <font>
      <sz val="9"/>
      <color rgb="FF000000"/>
      <name val="Calibri"/>
      <family val="2"/>
      <scheme val="minor"/>
    </font>
    <font>
      <b/>
      <sz val="10"/>
      <color rgb="FF000000"/>
      <name val="Arial"/>
      <family val="2"/>
    </font>
    <font>
      <b/>
      <sz val="14"/>
      <color rgb="FF000000"/>
      <name val="Arial"/>
      <family val="2"/>
    </font>
    <font>
      <b/>
      <i/>
      <sz val="14"/>
      <color rgb="FF000000"/>
      <name val="Arial"/>
      <family val="2"/>
    </font>
    <font>
      <b/>
      <i/>
      <sz val="12"/>
      <name val="Calibri"/>
      <family val="2"/>
    </font>
    <font>
      <sz val="10"/>
      <color rgb="FF000000"/>
      <name val="Calibri"/>
      <family val="2"/>
      <scheme val="minor"/>
    </font>
    <font>
      <b/>
      <sz val="11"/>
      <name val="Calibri"/>
      <family val="2"/>
      <scheme val="minor"/>
    </font>
    <font>
      <i/>
      <sz val="10"/>
      <name val="Calibri"/>
      <family val="2"/>
    </font>
    <font>
      <b/>
      <sz val="14"/>
      <color theme="0"/>
      <name val="Calibri"/>
      <family val="2"/>
    </font>
    <font>
      <sz val="14"/>
      <color theme="0"/>
      <name val="Arial"/>
      <family val="2"/>
    </font>
    <font>
      <sz val="11"/>
      <color rgb="FF000000"/>
      <name val="Arial"/>
      <family val="2"/>
    </font>
    <font>
      <b/>
      <i/>
      <sz val="11"/>
      <name val="Calibri"/>
      <family val="2"/>
    </font>
    <font>
      <i/>
      <sz val="9"/>
      <name val="Calibri"/>
      <family val="2"/>
    </font>
  </fonts>
  <fills count="25">
    <fill>
      <patternFill patternType="none"/>
    </fill>
    <fill>
      <patternFill patternType="gray125"/>
    </fill>
    <fill>
      <patternFill patternType="solid">
        <fgColor rgb="FFFFFFFF"/>
        <bgColor rgb="FFFFFFFF"/>
      </patternFill>
    </fill>
    <fill>
      <patternFill patternType="solid">
        <fgColor rgb="FFE6EDF8"/>
        <bgColor rgb="FFE6EDF8"/>
      </patternFill>
    </fill>
    <fill>
      <patternFill patternType="solid">
        <fgColor rgb="FFFFFF00"/>
        <bgColor rgb="FFFFFF00"/>
      </patternFill>
    </fill>
    <fill>
      <patternFill patternType="solid">
        <fgColor rgb="FF000000"/>
        <bgColor rgb="FF000000"/>
      </patternFill>
    </fill>
    <fill>
      <patternFill patternType="solid">
        <fgColor rgb="FFFFFF00"/>
        <bgColor indexed="64"/>
      </patternFill>
    </fill>
    <fill>
      <patternFill patternType="solid">
        <fgColor rgb="FFFFFF00"/>
        <bgColor rgb="FFFFFFFF"/>
      </patternFill>
    </fill>
    <fill>
      <patternFill patternType="solid">
        <fgColor theme="0"/>
        <bgColor rgb="FFFFFF00"/>
      </patternFill>
    </fill>
    <fill>
      <patternFill patternType="solid">
        <fgColor theme="0"/>
        <bgColor indexed="64"/>
      </patternFill>
    </fill>
    <fill>
      <patternFill patternType="solid">
        <fgColor rgb="FFFFFF99"/>
        <bgColor indexed="64"/>
      </patternFill>
    </fill>
    <fill>
      <patternFill patternType="solid">
        <fgColor rgb="FFFFFF99"/>
        <bgColor rgb="FFFFFFFF"/>
      </patternFill>
    </fill>
    <fill>
      <patternFill patternType="solid">
        <fgColor theme="0"/>
        <bgColor rgb="FFEEF2F8"/>
      </patternFill>
    </fill>
    <fill>
      <patternFill patternType="solid">
        <fgColor theme="0"/>
        <bgColor rgb="FFE6EDF8"/>
      </patternFill>
    </fill>
    <fill>
      <patternFill patternType="solid">
        <fgColor rgb="FFE6EDF8"/>
        <bgColor indexed="64"/>
      </patternFill>
    </fill>
    <fill>
      <patternFill patternType="solid">
        <fgColor rgb="FFE6EDF8"/>
        <bgColor rgb="FFEEF2F8"/>
      </patternFill>
    </fill>
    <fill>
      <patternFill patternType="solid">
        <fgColor rgb="FFE6EDF8"/>
        <bgColor rgb="FF000000"/>
      </patternFill>
    </fill>
    <fill>
      <patternFill patternType="solid">
        <fgColor rgb="FFE6EDF8"/>
        <bgColor rgb="FF78FF56"/>
      </patternFill>
    </fill>
    <fill>
      <patternFill patternType="solid">
        <fgColor theme="0"/>
        <bgColor rgb="FFFFFFFF"/>
      </patternFill>
    </fill>
    <fill>
      <patternFill patternType="solid">
        <fgColor theme="4" tint="0.79998168889431442"/>
        <bgColor rgb="FFE6EDF8"/>
      </patternFill>
    </fill>
    <fill>
      <patternFill patternType="solid">
        <fgColor theme="1"/>
        <bgColor rgb="FFE6EDF8"/>
      </patternFill>
    </fill>
    <fill>
      <patternFill patternType="solid">
        <fgColor theme="1"/>
        <bgColor indexed="64"/>
      </patternFill>
    </fill>
    <fill>
      <patternFill patternType="solid">
        <fgColor theme="3"/>
        <bgColor rgb="FFE6EDF8"/>
      </patternFill>
    </fill>
    <fill>
      <patternFill patternType="solid">
        <fgColor theme="3"/>
        <bgColor indexed="64"/>
      </patternFill>
    </fill>
    <fill>
      <patternFill patternType="solid">
        <fgColor theme="4" tint="0.79998168889431442"/>
        <bgColor indexed="64"/>
      </patternFill>
    </fill>
  </fills>
  <borders count="8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style="thin">
        <color rgb="FF000000"/>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bottom/>
      <diagonal/>
    </border>
    <border>
      <left style="thin">
        <color rgb="FF000000"/>
      </left>
      <right style="medium">
        <color indexed="64"/>
      </right>
      <top style="thin">
        <color rgb="FF000000"/>
      </top>
      <bottom/>
      <diagonal/>
    </border>
    <border>
      <left style="medium">
        <color indexed="64"/>
      </left>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style="thin">
        <color rgb="FF000000"/>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rgb="FF000000"/>
      </left>
      <right style="medium">
        <color indexed="64"/>
      </right>
      <top style="thin">
        <color indexed="64"/>
      </top>
      <bottom/>
      <diagonal/>
    </border>
    <border>
      <left style="thin">
        <color rgb="FF000000"/>
      </left>
      <right style="medium">
        <color indexed="64"/>
      </right>
      <top/>
      <bottom style="thin">
        <color indexed="64"/>
      </bottom>
      <diagonal/>
    </border>
    <border>
      <left style="thin">
        <color rgb="FF000000"/>
      </left>
      <right/>
      <top/>
      <bottom/>
      <diagonal/>
    </border>
    <border>
      <left/>
      <right style="thin">
        <color rgb="FF000000"/>
      </right>
      <top/>
      <bottom/>
      <diagonal/>
    </border>
    <border>
      <left style="medium">
        <color indexed="64"/>
      </left>
      <right/>
      <top style="medium">
        <color indexed="64"/>
      </top>
      <bottom/>
      <diagonal/>
    </border>
    <border>
      <left/>
      <right/>
      <top style="medium">
        <color indexed="64"/>
      </top>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medium">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medium">
        <color indexed="64"/>
      </right>
      <top style="medium">
        <color indexed="64"/>
      </top>
      <bottom/>
      <diagonal/>
    </border>
    <border>
      <left style="thin">
        <color rgb="FF000000"/>
      </left>
      <right style="medium">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medium">
        <color indexed="64"/>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indexed="64"/>
      </top>
      <bottom style="medium">
        <color indexed="64"/>
      </bottom>
      <diagonal/>
    </border>
    <border>
      <left style="medium">
        <color indexed="64"/>
      </left>
      <right/>
      <top/>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rgb="FF000000"/>
      </left>
      <right style="thin">
        <color rgb="FF000000"/>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07">
    <xf numFmtId="0" fontId="0" fillId="0" borderId="0" xfId="0" applyFont="1" applyAlignment="1"/>
    <xf numFmtId="0" fontId="3" fillId="0" borderId="0" xfId="0" applyFont="1" applyAlignment="1"/>
    <xf numFmtId="0" fontId="3" fillId="0" borderId="0" xfId="0" applyFont="1" applyAlignment="1"/>
    <xf numFmtId="0" fontId="7" fillId="5" borderId="3" xfId="0" applyFont="1" applyFill="1" applyBorder="1" applyAlignment="1">
      <alignment horizontal="center" vertical="center"/>
    </xf>
    <xf numFmtId="0" fontId="10" fillId="4" borderId="4" xfId="0" applyFont="1" applyFill="1" applyBorder="1" applyAlignment="1" applyProtection="1">
      <alignment horizontal="center" vertical="center" wrapText="1"/>
      <protection locked="0"/>
    </xf>
    <xf numFmtId="0" fontId="10" fillId="4" borderId="4" xfId="0" applyNumberFormat="1" applyFont="1" applyFill="1" applyBorder="1" applyAlignment="1" applyProtection="1">
      <alignment horizontal="center" vertical="center" wrapText="1"/>
      <protection locked="0"/>
    </xf>
    <xf numFmtId="0" fontId="0" fillId="0" borderId="0" xfId="0" applyFont="1" applyAlignment="1" applyProtection="1">
      <protection locked="0"/>
    </xf>
    <xf numFmtId="164" fontId="6" fillId="3" borderId="4" xfId="0" applyNumberFormat="1" applyFont="1" applyFill="1" applyBorder="1" applyAlignment="1" applyProtection="1">
      <alignment horizontal="center" vertical="center"/>
    </xf>
    <xf numFmtId="0" fontId="12" fillId="0" borderId="4" xfId="0" applyFont="1" applyBorder="1" applyAlignment="1" applyProtection="1">
      <alignment vertical="center"/>
    </xf>
    <xf numFmtId="0" fontId="12" fillId="0" borderId="4" xfId="0" applyFont="1" applyBorder="1" applyAlignment="1" applyProtection="1">
      <alignment horizontal="left" vertical="center" wrapText="1"/>
    </xf>
    <xf numFmtId="164" fontId="12" fillId="0" borderId="5" xfId="0" applyNumberFormat="1" applyFont="1" applyBorder="1" applyAlignment="1" applyProtection="1">
      <alignment vertical="center"/>
    </xf>
    <xf numFmtId="164" fontId="4" fillId="3" borderId="10" xfId="0" applyNumberFormat="1" applyFont="1" applyFill="1" applyBorder="1" applyAlignment="1" applyProtection="1">
      <alignment vertical="center"/>
    </xf>
    <xf numFmtId="0" fontId="12" fillId="0" borderId="5" xfId="0" applyFont="1" applyBorder="1" applyAlignment="1" applyProtection="1">
      <alignment vertical="center"/>
    </xf>
    <xf numFmtId="0" fontId="12" fillId="0" borderId="5" xfId="0" applyFont="1" applyBorder="1" applyAlignment="1" applyProtection="1">
      <alignment horizontal="left" vertical="center" wrapText="1"/>
    </xf>
    <xf numFmtId="164" fontId="12" fillId="0" borderId="4" xfId="0" applyNumberFormat="1" applyFont="1" applyBorder="1" applyAlignment="1" applyProtection="1">
      <alignment vertical="center"/>
    </xf>
    <xf numFmtId="164" fontId="4" fillId="3" borderId="4" xfId="0" applyNumberFormat="1" applyFont="1" applyFill="1" applyBorder="1" applyAlignment="1" applyProtection="1">
      <alignment vertical="center"/>
    </xf>
    <xf numFmtId="164" fontId="12" fillId="0" borderId="4" xfId="0" applyNumberFormat="1" applyFont="1" applyBorder="1" applyAlignment="1" applyProtection="1">
      <alignment vertical="center" wrapText="1"/>
    </xf>
    <xf numFmtId="0" fontId="12" fillId="10" borderId="6" xfId="0" applyFont="1" applyFill="1" applyBorder="1" applyAlignment="1" applyProtection="1">
      <alignment vertical="center"/>
      <protection locked="0"/>
    </xf>
    <xf numFmtId="0" fontId="12" fillId="10" borderId="6" xfId="0" applyFont="1" applyFill="1" applyBorder="1" applyAlignment="1" applyProtection="1">
      <alignment horizontal="left" vertical="center" wrapText="1"/>
      <protection locked="0"/>
    </xf>
    <xf numFmtId="0" fontId="12" fillId="11" borderId="4" xfId="0" applyFont="1" applyFill="1" applyBorder="1" applyAlignment="1" applyProtection="1">
      <alignment vertical="center"/>
      <protection locked="0"/>
    </xf>
    <xf numFmtId="0" fontId="12" fillId="11" borderId="4" xfId="0" applyFont="1" applyFill="1" applyBorder="1" applyAlignment="1" applyProtection="1">
      <alignment horizontal="left" vertical="center" wrapText="1"/>
      <protection locked="0"/>
    </xf>
    <xf numFmtId="0" fontId="12" fillId="10" borderId="4" xfId="0" applyFont="1" applyFill="1" applyBorder="1" applyAlignment="1" applyProtection="1">
      <alignment vertical="center"/>
      <protection locked="0"/>
    </xf>
    <xf numFmtId="0" fontId="12" fillId="10" borderId="4" xfId="0" applyFont="1" applyFill="1" applyBorder="1" applyAlignment="1" applyProtection="1">
      <alignment horizontal="left" vertical="center" wrapText="1"/>
      <protection locked="0"/>
    </xf>
    <xf numFmtId="164" fontId="12" fillId="10" borderId="4" xfId="0" applyNumberFormat="1" applyFont="1" applyFill="1" applyBorder="1" applyAlignment="1" applyProtection="1">
      <alignment wrapText="1"/>
      <protection locked="0"/>
    </xf>
    <xf numFmtId="0" fontId="0" fillId="0" borderId="0" xfId="0" applyFont="1" applyAlignment="1"/>
    <xf numFmtId="164" fontId="12" fillId="0" borderId="16" xfId="0" applyNumberFormat="1" applyFont="1" applyBorder="1" applyAlignment="1" applyProtection="1">
      <alignment vertical="center"/>
    </xf>
    <xf numFmtId="0" fontId="6" fillId="0" borderId="27" xfId="0" applyFont="1" applyBorder="1" applyAlignment="1" applyProtection="1"/>
    <xf numFmtId="0" fontId="6" fillId="0" borderId="28" xfId="0" applyFont="1" applyBorder="1" applyAlignment="1" applyProtection="1"/>
    <xf numFmtId="0" fontId="6" fillId="3" borderId="34" xfId="0" applyFont="1" applyFill="1" applyBorder="1" applyAlignment="1" applyProtection="1">
      <alignment horizontal="center" vertical="center"/>
    </xf>
    <xf numFmtId="164" fontId="29" fillId="14" borderId="38" xfId="0" applyNumberFormat="1" applyFont="1" applyFill="1" applyBorder="1" applyAlignment="1" applyProtection="1">
      <alignment horizontal="center" vertical="center"/>
    </xf>
    <xf numFmtId="0" fontId="0" fillId="0" borderId="0" xfId="0" applyFont="1" applyAlignment="1">
      <alignment horizontal="center"/>
    </xf>
    <xf numFmtId="0" fontId="5" fillId="0" borderId="4" xfId="0" applyFont="1" applyBorder="1" applyAlignment="1" applyProtection="1">
      <alignment horizontal="center" vertical="center"/>
    </xf>
    <xf numFmtId="0" fontId="7" fillId="5" borderId="3" xfId="0" applyFont="1" applyFill="1" applyBorder="1" applyAlignment="1" applyProtection="1">
      <alignment horizontal="center" vertical="center"/>
    </xf>
    <xf numFmtId="0" fontId="9" fillId="3" borderId="3" xfId="0" applyFont="1" applyFill="1" applyBorder="1" applyAlignment="1" applyProtection="1">
      <alignment horizontal="center" wrapText="1"/>
    </xf>
    <xf numFmtId="0" fontId="8" fillId="15" borderId="4" xfId="0" applyFont="1" applyFill="1" applyBorder="1" applyAlignment="1" applyProtection="1">
      <alignment horizontal="center" vertical="center" wrapText="1"/>
    </xf>
    <xf numFmtId="0" fontId="25" fillId="12" borderId="1" xfId="0" applyFont="1" applyFill="1" applyBorder="1" applyAlignment="1" applyProtection="1">
      <alignment horizontal="center" vertical="center"/>
    </xf>
    <xf numFmtId="0" fontId="7" fillId="5" borderId="2" xfId="0" applyFont="1" applyFill="1" applyBorder="1" applyAlignment="1" applyProtection="1">
      <alignment horizontal="center" vertical="center"/>
    </xf>
    <xf numFmtId="0" fontId="25" fillId="12" borderId="2" xfId="0" applyFont="1" applyFill="1" applyBorder="1" applyAlignment="1" applyProtection="1">
      <alignment vertical="center"/>
    </xf>
    <xf numFmtId="0" fontId="25" fillId="12" borderId="3" xfId="0" applyFont="1" applyFill="1" applyBorder="1" applyAlignment="1" applyProtection="1">
      <alignment vertical="center"/>
    </xf>
    <xf numFmtId="0" fontId="3" fillId="2" borderId="4" xfId="0" applyFont="1" applyFill="1" applyBorder="1" applyAlignment="1" applyProtection="1">
      <alignment horizontal="left" vertical="center"/>
    </xf>
    <xf numFmtId="0" fontId="3" fillId="2" borderId="1" xfId="0" applyFont="1" applyFill="1" applyBorder="1" applyAlignment="1" applyProtection="1">
      <alignment horizontal="left" vertical="center" wrapText="1"/>
    </xf>
    <xf numFmtId="164" fontId="3" fillId="2" borderId="4" xfId="0" applyNumberFormat="1" applyFont="1" applyFill="1" applyBorder="1" applyAlignment="1" applyProtection="1">
      <alignment horizontal="center" vertical="center"/>
    </xf>
    <xf numFmtId="164" fontId="3" fillId="0" borderId="4" xfId="0" applyNumberFormat="1" applyFont="1" applyBorder="1" applyAlignment="1" applyProtection="1">
      <alignment horizontal="center" vertical="center"/>
    </xf>
    <xf numFmtId="0" fontId="3" fillId="0" borderId="0" xfId="0" applyFont="1" applyAlignment="1" applyProtection="1">
      <alignment vertical="center" wrapText="1"/>
    </xf>
    <xf numFmtId="0" fontId="3" fillId="18" borderId="4" xfId="0" applyFont="1" applyFill="1" applyBorder="1" applyAlignment="1" applyProtection="1">
      <alignment horizontal="left" vertical="center"/>
    </xf>
    <xf numFmtId="0" fontId="3" fillId="2" borderId="4" xfId="0" applyFont="1" applyFill="1" applyBorder="1" applyAlignment="1" applyProtection="1">
      <alignment horizontal="left" vertical="center" wrapText="1"/>
    </xf>
    <xf numFmtId="164" fontId="11" fillId="0" borderId="9" xfId="0" applyNumberFormat="1" applyFont="1" applyBorder="1" applyAlignment="1" applyProtection="1">
      <alignment horizontal="center" vertical="center"/>
    </xf>
    <xf numFmtId="0" fontId="3" fillId="0" borderId="8" xfId="0" applyFont="1" applyBorder="1" applyAlignment="1" applyProtection="1">
      <alignment vertical="center" wrapText="1"/>
    </xf>
    <xf numFmtId="0" fontId="7" fillId="5" borderId="1" xfId="0" applyFont="1" applyFill="1" applyBorder="1" applyAlignment="1" applyProtection="1">
      <alignment horizontal="center" vertical="center"/>
    </xf>
    <xf numFmtId="164" fontId="12" fillId="6" borderId="6" xfId="0" applyNumberFormat="1" applyFont="1" applyFill="1" applyBorder="1" applyAlignment="1" applyProtection="1">
      <alignment vertical="center"/>
      <protection locked="0" hidden="1"/>
    </xf>
    <xf numFmtId="164" fontId="12" fillId="7" borderId="4" xfId="0" applyNumberFormat="1" applyFont="1" applyFill="1" applyBorder="1" applyAlignment="1" applyProtection="1">
      <alignment vertical="center"/>
      <protection locked="0" hidden="1"/>
    </xf>
    <xf numFmtId="164" fontId="12" fillId="6" borderId="4" xfId="0" applyNumberFormat="1" applyFont="1" applyFill="1" applyBorder="1" applyAlignment="1" applyProtection="1">
      <alignment vertical="center"/>
      <protection locked="0" hidden="1"/>
    </xf>
    <xf numFmtId="0" fontId="6" fillId="20" borderId="29" xfId="0" applyFont="1" applyFill="1" applyBorder="1" applyAlignment="1" applyProtection="1">
      <alignment horizontal="right" vertical="center"/>
    </xf>
    <xf numFmtId="164" fontId="6" fillId="21" borderId="47" xfId="0" applyNumberFormat="1" applyFont="1" applyFill="1" applyBorder="1" applyAlignment="1" applyProtection="1">
      <alignment horizontal="center" vertical="center"/>
    </xf>
    <xf numFmtId="0" fontId="6" fillId="20" borderId="0" xfId="0" applyFont="1" applyFill="1" applyBorder="1" applyAlignment="1" applyProtection="1">
      <alignment horizontal="right" vertical="center" wrapText="1"/>
    </xf>
    <xf numFmtId="164" fontId="6" fillId="20" borderId="48" xfId="0" applyNumberFormat="1" applyFont="1" applyFill="1" applyBorder="1" applyAlignment="1" applyProtection="1">
      <alignment horizontal="center" vertical="center" wrapText="1"/>
    </xf>
    <xf numFmtId="164" fontId="6" fillId="21" borderId="39" xfId="0" applyNumberFormat="1" applyFont="1" applyFill="1" applyBorder="1" applyAlignment="1" applyProtection="1">
      <alignment horizontal="center" vertical="center"/>
    </xf>
    <xf numFmtId="164" fontId="6" fillId="13" borderId="48" xfId="0" applyNumberFormat="1" applyFont="1" applyFill="1" applyBorder="1" applyAlignment="1" applyProtection="1">
      <alignment horizontal="center" vertical="center" wrapText="1"/>
    </xf>
    <xf numFmtId="164" fontId="6" fillId="0" borderId="39" xfId="0" applyNumberFormat="1" applyFont="1" applyFill="1" applyBorder="1" applyAlignment="1" applyProtection="1">
      <alignment horizontal="center" vertical="center"/>
    </xf>
    <xf numFmtId="0" fontId="6" fillId="2" borderId="53" xfId="0" applyFont="1" applyFill="1" applyBorder="1" applyAlignment="1" applyProtection="1"/>
    <xf numFmtId="0" fontId="6" fillId="2" borderId="59" xfId="0" applyFont="1" applyFill="1" applyBorder="1" applyAlignment="1" applyProtection="1"/>
    <xf numFmtId="0" fontId="6" fillId="2" borderId="41" xfId="0" applyFont="1" applyFill="1" applyBorder="1" applyAlignment="1" applyProtection="1"/>
    <xf numFmtId="0" fontId="6" fillId="2" borderId="54" xfId="0" applyFont="1" applyFill="1" applyBorder="1" applyAlignment="1" applyProtection="1"/>
    <xf numFmtId="0" fontId="6" fillId="2" borderId="60" xfId="0" applyFont="1" applyFill="1" applyBorder="1" applyAlignment="1" applyProtection="1"/>
    <xf numFmtId="0" fontId="6" fillId="2" borderId="40" xfId="0" applyFont="1" applyFill="1" applyBorder="1" applyAlignment="1" applyProtection="1"/>
    <xf numFmtId="164" fontId="31" fillId="22" borderId="4" xfId="0" applyNumberFormat="1" applyFont="1" applyFill="1" applyBorder="1" applyAlignment="1" applyProtection="1">
      <alignment horizontal="center" vertical="center"/>
    </xf>
    <xf numFmtId="0" fontId="3" fillId="2" borderId="1" xfId="0" applyFont="1" applyFill="1" applyBorder="1" applyAlignment="1" applyProtection="1">
      <alignment horizontal="left" vertical="center"/>
    </xf>
    <xf numFmtId="164" fontId="12" fillId="10" borderId="62" xfId="0" applyNumberFormat="1" applyFont="1" applyFill="1" applyBorder="1" applyAlignment="1" applyProtection="1">
      <alignment wrapText="1"/>
      <protection locked="0"/>
    </xf>
    <xf numFmtId="164" fontId="12" fillId="10" borderId="66" xfId="0" applyNumberFormat="1" applyFont="1" applyFill="1" applyBorder="1" applyAlignment="1" applyProtection="1">
      <alignment wrapText="1"/>
      <protection locked="0"/>
    </xf>
    <xf numFmtId="0" fontId="4" fillId="19" borderId="24" xfId="0" applyFont="1" applyFill="1" applyBorder="1" applyAlignment="1" applyProtection="1">
      <alignment horizontal="center" vertical="center"/>
    </xf>
    <xf numFmtId="164" fontId="4" fillId="13" borderId="25" xfId="0" applyNumberFormat="1" applyFont="1" applyFill="1" applyBorder="1" applyAlignment="1" applyProtection="1">
      <alignment horizontal="center" wrapText="1"/>
    </xf>
    <xf numFmtId="164" fontId="4" fillId="9" borderId="39" xfId="0" applyNumberFormat="1" applyFont="1" applyFill="1" applyBorder="1" applyAlignment="1" applyProtection="1">
      <alignment horizontal="center" vertical="center"/>
    </xf>
    <xf numFmtId="164" fontId="4" fillId="9" borderId="69" xfId="0" applyNumberFormat="1" applyFont="1" applyFill="1" applyBorder="1" applyAlignment="1" applyProtection="1">
      <alignment horizontal="center" vertical="center"/>
    </xf>
    <xf numFmtId="164" fontId="4" fillId="9" borderId="68" xfId="0" applyNumberFormat="1" applyFont="1" applyFill="1" applyBorder="1" applyAlignment="1" applyProtection="1">
      <alignment horizontal="center" vertical="center"/>
    </xf>
    <xf numFmtId="164" fontId="4" fillId="9" borderId="47" xfId="0" applyNumberFormat="1" applyFont="1" applyFill="1" applyBorder="1" applyAlignment="1" applyProtection="1">
      <alignment horizontal="center" vertical="center"/>
    </xf>
    <xf numFmtId="164" fontId="4" fillId="9" borderId="26" xfId="0" applyNumberFormat="1" applyFont="1" applyFill="1" applyBorder="1" applyAlignment="1" applyProtection="1">
      <alignment horizontal="center" vertical="center"/>
    </xf>
    <xf numFmtId="164" fontId="6" fillId="9" borderId="26" xfId="0" applyNumberFormat="1" applyFont="1" applyFill="1" applyBorder="1" applyAlignment="1" applyProtection="1">
      <alignment horizontal="center" vertical="center"/>
    </xf>
    <xf numFmtId="164" fontId="4" fillId="9" borderId="7" xfId="0" applyNumberFormat="1" applyFont="1" applyFill="1" applyBorder="1" applyAlignment="1" applyProtection="1">
      <alignment horizontal="right" vertical="center"/>
    </xf>
    <xf numFmtId="164" fontId="6" fillId="9" borderId="26" xfId="0" applyNumberFormat="1" applyFont="1" applyFill="1" applyBorder="1" applyAlignment="1" applyProtection="1">
      <alignment horizontal="right" vertical="center"/>
    </xf>
    <xf numFmtId="0" fontId="31" fillId="22" borderId="36" xfId="0" applyFont="1" applyFill="1" applyBorder="1" applyAlignment="1" applyProtection="1">
      <alignment horizontal="center" vertical="center" wrapText="1"/>
    </xf>
    <xf numFmtId="0" fontId="4" fillId="19" borderId="25" xfId="0" applyFont="1" applyFill="1" applyBorder="1" applyAlignment="1" applyProtection="1">
      <alignment horizontal="right" vertical="center"/>
    </xf>
    <xf numFmtId="164" fontId="4" fillId="24" borderId="69" xfId="0" applyNumberFormat="1" applyFont="1" applyFill="1" applyBorder="1" applyAlignment="1" applyProtection="1">
      <alignment horizontal="right" vertical="center"/>
    </xf>
    <xf numFmtId="164" fontId="4" fillId="24" borderId="7" xfId="0" applyNumberFormat="1" applyFont="1" applyFill="1" applyBorder="1" applyAlignment="1" applyProtection="1">
      <alignment horizontal="right" vertical="center"/>
    </xf>
    <xf numFmtId="164" fontId="4" fillId="24" borderId="26" xfId="0" applyNumberFormat="1" applyFont="1" applyFill="1" applyBorder="1" applyAlignment="1" applyProtection="1">
      <alignment horizontal="right" vertical="center"/>
    </xf>
    <xf numFmtId="0" fontId="4" fillId="19" borderId="25" xfId="0" applyFont="1" applyFill="1" applyBorder="1" applyAlignment="1" applyProtection="1">
      <alignment horizontal="right" vertical="center" wrapText="1"/>
    </xf>
    <xf numFmtId="0" fontId="4" fillId="19" borderId="24" xfId="0" applyFont="1" applyFill="1" applyBorder="1" applyAlignment="1" applyProtection="1">
      <alignment horizontal="right"/>
    </xf>
    <xf numFmtId="0" fontId="4" fillId="19" borderId="7" xfId="0" applyFont="1" applyFill="1" applyBorder="1" applyAlignment="1" applyProtection="1">
      <alignment horizontal="right"/>
    </xf>
    <xf numFmtId="0" fontId="6" fillId="19" borderId="23" xfId="0" applyFont="1" applyFill="1" applyBorder="1" applyAlignment="1" applyProtection="1">
      <alignment horizontal="right" vertical="center" wrapText="1"/>
    </xf>
    <xf numFmtId="0" fontId="12" fillId="0" borderId="4" xfId="0" applyFont="1" applyBorder="1" applyAlignment="1" applyProtection="1">
      <alignment horizontal="center" vertical="center" wrapText="1"/>
    </xf>
    <xf numFmtId="0" fontId="12" fillId="0" borderId="64"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74" xfId="0" applyFont="1" applyBorder="1" applyAlignment="1" applyProtection="1">
      <alignment horizontal="center" vertical="center"/>
    </xf>
    <xf numFmtId="164" fontId="12" fillId="10" borderId="4" xfId="0" applyNumberFormat="1" applyFont="1" applyFill="1" applyBorder="1" applyAlignment="1" applyProtection="1">
      <protection locked="0"/>
    </xf>
    <xf numFmtId="164" fontId="12" fillId="10" borderId="62" xfId="0" applyNumberFormat="1" applyFont="1" applyFill="1" applyBorder="1" applyAlignment="1" applyProtection="1">
      <protection locked="0"/>
    </xf>
    <xf numFmtId="164" fontId="12" fillId="10" borderId="66" xfId="0" applyNumberFormat="1" applyFont="1" applyFill="1" applyBorder="1" applyAlignment="1" applyProtection="1">
      <protection locked="0"/>
    </xf>
    <xf numFmtId="164" fontId="12" fillId="6" borderId="1" xfId="0" applyNumberFormat="1" applyFont="1" applyFill="1" applyBorder="1" applyAlignment="1" applyProtection="1">
      <alignment vertical="center"/>
      <protection locked="0"/>
    </xf>
    <xf numFmtId="164" fontId="12" fillId="6" borderId="11" xfId="0" applyNumberFormat="1" applyFont="1" applyFill="1" applyBorder="1" applyProtection="1">
      <protection locked="0"/>
    </xf>
    <xf numFmtId="164" fontId="12" fillId="6" borderId="22" xfId="0" applyNumberFormat="1" applyFont="1" applyFill="1" applyBorder="1" applyProtection="1">
      <protection locked="0"/>
    </xf>
    <xf numFmtId="0" fontId="17" fillId="0" borderId="0" xfId="0" applyFont="1" applyAlignment="1" applyProtection="1">
      <protection locked="0"/>
    </xf>
    <xf numFmtId="164" fontId="4" fillId="13" borderId="25" xfId="0" applyNumberFormat="1" applyFont="1" applyFill="1" applyBorder="1" applyAlignment="1" applyProtection="1">
      <alignment horizontal="center" vertical="center"/>
    </xf>
    <xf numFmtId="0" fontId="0" fillId="0" borderId="0" xfId="0" applyFont="1" applyBorder="1" applyAlignment="1" applyProtection="1">
      <protection locked="0"/>
    </xf>
    <xf numFmtId="164" fontId="4" fillId="13" borderId="67" xfId="0" applyNumberFormat="1" applyFont="1" applyFill="1" applyBorder="1" applyAlignment="1" applyProtection="1">
      <alignment horizontal="center" vertical="center" wrapText="1"/>
    </xf>
    <xf numFmtId="164" fontId="6" fillId="9" borderId="76" xfId="0" applyNumberFormat="1" applyFont="1" applyFill="1" applyBorder="1" applyAlignment="1" applyProtection="1">
      <alignment horizontal="center" vertical="center"/>
    </xf>
    <xf numFmtId="164" fontId="12" fillId="10" borderId="83" xfId="0" applyNumberFormat="1" applyFont="1" applyFill="1" applyBorder="1" applyAlignment="1" applyProtection="1">
      <protection locked="0"/>
    </xf>
    <xf numFmtId="164" fontId="12" fillId="10" borderId="83" xfId="0" applyNumberFormat="1" applyFont="1" applyFill="1" applyBorder="1" applyAlignment="1" applyProtection="1">
      <alignment wrapText="1"/>
      <protection locked="0"/>
    </xf>
    <xf numFmtId="0" fontId="3" fillId="0" borderId="5" xfId="0" applyFont="1" applyBorder="1" applyAlignment="1" applyProtection="1">
      <alignment horizontal="center" vertical="center" wrapText="1"/>
    </xf>
    <xf numFmtId="0" fontId="3" fillId="0" borderId="6" xfId="0" applyFont="1" applyBorder="1" applyProtection="1"/>
    <xf numFmtId="0" fontId="7" fillId="16" borderId="1" xfId="0" applyFont="1" applyFill="1" applyBorder="1" applyAlignment="1" applyProtection="1">
      <alignment horizontal="center" vertical="center"/>
    </xf>
    <xf numFmtId="0" fontId="7" fillId="16" borderId="2" xfId="0" applyFont="1" applyFill="1" applyBorder="1" applyAlignment="1" applyProtection="1">
      <alignment horizontal="center" vertical="center"/>
    </xf>
    <xf numFmtId="0" fontId="7" fillId="16" borderId="3" xfId="0" applyFont="1" applyFill="1" applyBorder="1" applyAlignment="1" applyProtection="1">
      <alignment horizontal="center" vertical="center"/>
    </xf>
    <xf numFmtId="0" fontId="1" fillId="2" borderId="0" xfId="0" applyFont="1" applyFill="1" applyAlignment="1" applyProtection="1">
      <alignment horizontal="center" vertical="center" wrapText="1"/>
    </xf>
    <xf numFmtId="0" fontId="0" fillId="0" borderId="0" xfId="0" applyFont="1" applyAlignment="1" applyProtection="1"/>
    <xf numFmtId="0" fontId="3" fillId="0" borderId="7" xfId="0" applyFont="1" applyBorder="1" applyAlignment="1" applyProtection="1">
      <alignment horizontal="center" vertical="center" wrapText="1"/>
    </xf>
    <xf numFmtId="0" fontId="3" fillId="0" borderId="7" xfId="0" applyFont="1" applyBorder="1" applyProtection="1"/>
    <xf numFmtId="0" fontId="5" fillId="4" borderId="1" xfId="0" applyFont="1" applyFill="1" applyBorder="1" applyAlignment="1" applyProtection="1">
      <alignment horizontal="left" vertical="center"/>
      <protection locked="0"/>
    </xf>
    <xf numFmtId="0" fontId="3" fillId="0" borderId="2" xfId="0" applyFont="1" applyBorder="1" applyProtection="1">
      <protection locked="0"/>
    </xf>
    <xf numFmtId="0" fontId="3" fillId="0" borderId="3" xfId="0" applyFont="1" applyBorder="1" applyProtection="1">
      <protection locked="0"/>
    </xf>
    <xf numFmtId="0" fontId="24" fillId="17" borderId="1" xfId="0" applyFont="1" applyFill="1" applyBorder="1" applyAlignment="1" applyProtection="1">
      <alignment horizontal="center" vertical="center" wrapText="1"/>
    </xf>
    <xf numFmtId="0" fontId="24" fillId="17" borderId="2" xfId="0" applyFont="1" applyFill="1" applyBorder="1" applyAlignment="1" applyProtection="1">
      <alignment horizontal="center" vertical="center" wrapText="1"/>
    </xf>
    <xf numFmtId="0" fontId="24" fillId="17" borderId="3"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2" fillId="15" borderId="1" xfId="0" applyFont="1" applyFill="1" applyBorder="1" applyAlignment="1" applyProtection="1">
      <alignment horizontal="left" vertical="center" wrapText="1"/>
    </xf>
    <xf numFmtId="0" fontId="3" fillId="14" borderId="2" xfId="0" applyFont="1" applyFill="1" applyBorder="1" applyProtection="1"/>
    <xf numFmtId="0" fontId="3" fillId="14" borderId="3" xfId="0" applyFont="1" applyFill="1" applyBorder="1" applyProtection="1"/>
    <xf numFmtId="0" fontId="17" fillId="0" borderId="5" xfId="0" applyFont="1" applyBorder="1" applyAlignment="1" applyProtection="1">
      <alignment horizontal="center" vertical="center" wrapText="1"/>
    </xf>
    <xf numFmtId="164" fontId="15" fillId="0" borderId="36" xfId="0" applyNumberFormat="1" applyFont="1" applyBorder="1" applyAlignment="1" applyProtection="1">
      <alignment horizontal="center" vertical="center" wrapText="1"/>
    </xf>
    <xf numFmtId="164" fontId="15" fillId="0" borderId="29" xfId="0" applyNumberFormat="1" applyFont="1" applyBorder="1" applyAlignment="1" applyProtection="1">
      <alignment horizontal="center" vertical="center" wrapText="1"/>
    </xf>
    <xf numFmtId="164" fontId="15" fillId="0" borderId="32" xfId="0" applyNumberFormat="1" applyFont="1" applyBorder="1" applyAlignment="1" applyProtection="1">
      <alignment horizontal="center" vertical="center" wrapText="1"/>
    </xf>
    <xf numFmtId="164" fontId="15" fillId="0" borderId="79" xfId="0" applyNumberFormat="1" applyFont="1" applyBorder="1" applyAlignment="1" applyProtection="1">
      <alignment horizontal="center" vertical="center" wrapText="1"/>
    </xf>
    <xf numFmtId="164" fontId="15" fillId="0" borderId="75" xfId="0" applyNumberFormat="1" applyFont="1" applyBorder="1" applyAlignment="1" applyProtection="1">
      <alignment horizontal="center" vertical="center" wrapText="1"/>
    </xf>
    <xf numFmtId="164" fontId="15" fillId="0" borderId="82" xfId="0" applyNumberFormat="1" applyFont="1" applyBorder="1" applyAlignment="1" applyProtection="1">
      <alignment horizontal="center" vertical="center" wrapText="1"/>
    </xf>
    <xf numFmtId="164" fontId="29" fillId="9" borderId="80" xfId="0" applyNumberFormat="1" applyFont="1" applyFill="1" applyBorder="1" applyAlignment="1" applyProtection="1">
      <alignment horizontal="center" vertical="center"/>
    </xf>
    <xf numFmtId="164" fontId="29" fillId="9" borderId="81" xfId="0" applyNumberFormat="1" applyFont="1" applyFill="1" applyBorder="1" applyAlignment="1" applyProtection="1">
      <alignment horizontal="center" vertical="center"/>
    </xf>
    <xf numFmtId="164" fontId="29" fillId="9" borderId="84" xfId="0" applyNumberFormat="1" applyFont="1" applyFill="1" applyBorder="1" applyAlignment="1" applyProtection="1">
      <alignment horizontal="center" vertical="center"/>
    </xf>
    <xf numFmtId="164" fontId="4" fillId="3" borderId="1" xfId="0" applyNumberFormat="1" applyFont="1" applyFill="1" applyBorder="1" applyAlignment="1" applyProtection="1">
      <alignment horizontal="right" vertical="center"/>
    </xf>
    <xf numFmtId="0" fontId="3" fillId="0" borderId="3" xfId="0" applyFont="1" applyBorder="1" applyAlignment="1" applyProtection="1">
      <alignment vertical="center"/>
    </xf>
    <xf numFmtId="165" fontId="4" fillId="2" borderId="5" xfId="0" applyNumberFormat="1" applyFont="1" applyFill="1" applyBorder="1" applyAlignment="1" applyProtection="1">
      <alignment horizontal="center" vertical="center"/>
    </xf>
    <xf numFmtId="0" fontId="28" fillId="0" borderId="45" xfId="0" applyFont="1" applyBorder="1" applyAlignment="1" applyProtection="1">
      <alignment horizontal="center"/>
    </xf>
    <xf numFmtId="0" fontId="28" fillId="0" borderId="39" xfId="0" applyFont="1" applyBorder="1" applyAlignment="1" applyProtection="1">
      <alignment horizontal="center"/>
    </xf>
    <xf numFmtId="0" fontId="28" fillId="0" borderId="46" xfId="0" applyFont="1" applyBorder="1" applyAlignment="1" applyProtection="1">
      <alignment horizontal="center"/>
    </xf>
    <xf numFmtId="0" fontId="12" fillId="2" borderId="36" xfId="0" applyFont="1" applyFill="1" applyBorder="1" applyAlignment="1" applyProtection="1">
      <alignment horizontal="center" vertical="center" wrapText="1"/>
    </xf>
    <xf numFmtId="0" fontId="12" fillId="2" borderId="29" xfId="0"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164" fontId="14" fillId="3" borderId="1" xfId="0" applyNumberFormat="1" applyFont="1" applyFill="1" applyBorder="1" applyAlignment="1" applyProtection="1">
      <alignment horizontal="center" vertical="center"/>
    </xf>
    <xf numFmtId="0" fontId="3" fillId="0" borderId="2" xfId="0" applyFont="1" applyBorder="1" applyAlignment="1" applyProtection="1">
      <alignment vertical="center"/>
    </xf>
    <xf numFmtId="0" fontId="12" fillId="0" borderId="71" xfId="0" applyFont="1" applyBorder="1" applyAlignment="1" applyProtection="1">
      <alignment horizontal="center" vertical="center"/>
    </xf>
    <xf numFmtId="0" fontId="12" fillId="0" borderId="72" xfId="0" applyFont="1" applyBorder="1" applyAlignment="1" applyProtection="1">
      <alignment horizontal="center" vertical="center"/>
    </xf>
    <xf numFmtId="164" fontId="6" fillId="13" borderId="17" xfId="0" applyNumberFormat="1" applyFont="1" applyFill="1" applyBorder="1" applyAlignment="1" applyProtection="1">
      <alignment horizontal="right" vertical="center" wrapText="1"/>
    </xf>
    <xf numFmtId="164" fontId="6" fillId="13" borderId="29" xfId="0" applyNumberFormat="1" applyFont="1" applyFill="1" applyBorder="1" applyAlignment="1" applyProtection="1">
      <alignment horizontal="right" vertical="center" wrapText="1"/>
    </xf>
    <xf numFmtId="164" fontId="6" fillId="13" borderId="21" xfId="0" applyNumberFormat="1" applyFont="1" applyFill="1" applyBorder="1" applyAlignment="1" applyProtection="1">
      <alignment horizontal="right" vertical="center"/>
    </xf>
    <xf numFmtId="0" fontId="6" fillId="13" borderId="17" xfId="0" applyFont="1" applyFill="1" applyBorder="1" applyAlignment="1" applyProtection="1">
      <alignment horizontal="right" vertical="top" wrapText="1"/>
    </xf>
    <xf numFmtId="0" fontId="6" fillId="13" borderId="29" xfId="0" applyFont="1" applyFill="1" applyBorder="1" applyAlignment="1" applyProtection="1">
      <alignment horizontal="right" vertical="top" wrapText="1"/>
    </xf>
    <xf numFmtId="0" fontId="6" fillId="13" borderId="21" xfId="0" applyFont="1" applyFill="1" applyBorder="1" applyAlignment="1" applyProtection="1">
      <alignment horizontal="right" vertical="top" wrapText="1"/>
    </xf>
    <xf numFmtId="164" fontId="6" fillId="0" borderId="5" xfId="0" applyNumberFormat="1" applyFont="1" applyFill="1" applyBorder="1" applyAlignment="1" applyProtection="1">
      <alignment horizontal="center" vertical="center"/>
    </xf>
    <xf numFmtId="164" fontId="6" fillId="0" borderId="63" xfId="0" applyNumberFormat="1" applyFont="1" applyFill="1" applyBorder="1" applyAlignment="1" applyProtection="1">
      <alignment horizontal="center" vertical="center"/>
    </xf>
    <xf numFmtId="164" fontId="6" fillId="13" borderId="21" xfId="0" applyNumberFormat="1" applyFont="1" applyFill="1" applyBorder="1" applyAlignment="1" applyProtection="1">
      <alignment horizontal="right" vertical="center" wrapText="1"/>
    </xf>
    <xf numFmtId="0" fontId="12" fillId="2" borderId="77"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78" xfId="0" applyFont="1" applyFill="1" applyBorder="1" applyAlignment="1" applyProtection="1">
      <alignment horizontal="center" vertical="center" wrapText="1"/>
    </xf>
    <xf numFmtId="0" fontId="12" fillId="2" borderId="70" xfId="0" applyFont="1" applyFill="1" applyBorder="1" applyAlignment="1" applyProtection="1">
      <alignment horizontal="center" vertical="center" wrapText="1"/>
    </xf>
    <xf numFmtId="0" fontId="13" fillId="8" borderId="30" xfId="0" applyFont="1" applyFill="1" applyBorder="1" applyAlignment="1" applyProtection="1">
      <alignment horizontal="center" vertical="center"/>
    </xf>
    <xf numFmtId="0" fontId="3" fillId="9" borderId="33" xfId="0" applyFont="1" applyFill="1" applyBorder="1" applyProtection="1"/>
    <xf numFmtId="0" fontId="4" fillId="0" borderId="8" xfId="0" applyFont="1" applyBorder="1" applyAlignment="1" applyProtection="1">
      <alignment horizontal="center" vertical="center"/>
    </xf>
    <xf numFmtId="0" fontId="3" fillId="0" borderId="48" xfId="0" applyFont="1" applyBorder="1" applyProtection="1"/>
    <xf numFmtId="0" fontId="3" fillId="0" borderId="9" xfId="0" applyFont="1" applyBorder="1" applyProtection="1"/>
    <xf numFmtId="0" fontId="4" fillId="3" borderId="1" xfId="0" applyFont="1" applyFill="1" applyBorder="1" applyAlignment="1" applyProtection="1">
      <alignment horizontal="right" vertical="center"/>
    </xf>
    <xf numFmtId="165" fontId="4" fillId="2" borderId="8" xfId="0" applyNumberFormat="1" applyFont="1" applyFill="1" applyBorder="1" applyAlignment="1" applyProtection="1">
      <alignment horizontal="center" vertical="center"/>
    </xf>
    <xf numFmtId="0" fontId="0" fillId="0" borderId="41" xfId="0" applyFont="1" applyBorder="1" applyAlignment="1" applyProtection="1">
      <alignment horizontal="center"/>
    </xf>
    <xf numFmtId="0" fontId="0" fillId="0" borderId="37" xfId="0" applyFont="1" applyBorder="1" applyAlignment="1" applyProtection="1">
      <alignment horizontal="center"/>
    </xf>
    <xf numFmtId="0" fontId="0" fillId="0" borderId="40" xfId="0" applyFont="1" applyBorder="1" applyAlignment="1" applyProtection="1">
      <alignment horizontal="center"/>
    </xf>
    <xf numFmtId="0" fontId="1" fillId="2" borderId="49" xfId="0" applyFont="1" applyFill="1" applyBorder="1" applyAlignment="1" applyProtection="1">
      <alignment horizontal="center" vertical="center" wrapText="1"/>
    </xf>
    <xf numFmtId="0" fontId="0" fillId="0" borderId="50" xfId="0" applyFont="1" applyBorder="1" applyAlignment="1" applyProtection="1">
      <alignment wrapText="1"/>
    </xf>
    <xf numFmtId="0" fontId="0" fillId="0" borderId="44" xfId="0" applyFont="1" applyBorder="1" applyAlignment="1" applyProtection="1">
      <alignment wrapText="1"/>
    </xf>
    <xf numFmtId="0" fontId="6" fillId="2" borderId="18" xfId="0" applyFont="1" applyFill="1" applyBorder="1" applyAlignment="1" applyProtection="1">
      <alignment horizontal="left"/>
    </xf>
    <xf numFmtId="0" fontId="22" fillId="0" borderId="19" xfId="0" applyFont="1" applyBorder="1" applyProtection="1"/>
    <xf numFmtId="0" fontId="22" fillId="0" borderId="20" xfId="0" applyFont="1" applyBorder="1" applyProtection="1"/>
    <xf numFmtId="0" fontId="6" fillId="2" borderId="51" xfId="0" applyFont="1" applyFill="1" applyBorder="1" applyAlignment="1" applyProtection="1">
      <alignment horizontal="left"/>
    </xf>
    <xf numFmtId="0" fontId="22" fillId="0" borderId="55" xfId="0" applyFont="1" applyBorder="1" applyProtection="1"/>
    <xf numFmtId="0" fontId="22" fillId="0" borderId="35" xfId="0" applyFont="1" applyBorder="1" applyProtection="1"/>
    <xf numFmtId="0" fontId="31" fillId="22" borderId="11" xfId="0" applyFont="1" applyFill="1" applyBorder="1" applyAlignment="1" applyProtection="1">
      <alignment horizontal="center" vertical="center" wrapText="1"/>
    </xf>
    <xf numFmtId="0" fontId="32" fillId="23" borderId="12" xfId="0" applyFont="1" applyFill="1" applyBorder="1" applyProtection="1"/>
    <xf numFmtId="0" fontId="32" fillId="23" borderId="15" xfId="0" applyFont="1" applyFill="1" applyBorder="1" applyProtection="1"/>
    <xf numFmtId="0" fontId="13" fillId="8" borderId="5" xfId="0" applyFont="1" applyFill="1" applyBorder="1" applyAlignment="1" applyProtection="1">
      <alignment horizontal="center" vertical="center"/>
    </xf>
    <xf numFmtId="0" fontId="3" fillId="9" borderId="6" xfId="0" applyFont="1" applyFill="1" applyBorder="1" applyProtection="1"/>
    <xf numFmtId="0" fontId="13" fillId="8" borderId="13" xfId="0" applyFont="1" applyFill="1" applyBorder="1" applyAlignment="1" applyProtection="1">
      <alignment horizontal="center" vertical="center"/>
    </xf>
    <xf numFmtId="0" fontId="3" fillId="9" borderId="14" xfId="0" applyFont="1" applyFill="1" applyBorder="1" applyProtection="1"/>
    <xf numFmtId="0" fontId="13" fillId="8" borderId="29" xfId="0" applyFont="1" applyFill="1" applyBorder="1" applyAlignment="1" applyProtection="1">
      <alignment horizontal="center" vertical="center"/>
    </xf>
    <xf numFmtId="0" fontId="3" fillId="9" borderId="32" xfId="0" applyFont="1" applyFill="1" applyBorder="1" applyProtection="1"/>
    <xf numFmtId="0" fontId="13" fillId="8" borderId="7" xfId="0" applyFont="1" applyFill="1" applyBorder="1" applyAlignment="1" applyProtection="1">
      <alignment horizontal="center" vertical="center" wrapText="1"/>
    </xf>
    <xf numFmtId="0" fontId="13" fillId="8" borderId="5" xfId="0" applyFont="1" applyFill="1" applyBorder="1" applyAlignment="1" applyProtection="1">
      <alignment horizontal="center" vertical="center" wrapText="1"/>
    </xf>
    <xf numFmtId="0" fontId="6" fillId="13" borderId="29" xfId="0" applyFont="1" applyFill="1" applyBorder="1" applyAlignment="1" applyProtection="1">
      <alignment horizontal="right" vertical="center" wrapText="1"/>
    </xf>
    <xf numFmtId="0" fontId="6" fillId="13" borderId="29" xfId="0" applyFont="1" applyFill="1" applyBorder="1" applyAlignment="1" applyProtection="1">
      <alignment horizontal="right" vertical="center"/>
    </xf>
    <xf numFmtId="164" fontId="6" fillId="9" borderId="47" xfId="0" applyNumberFormat="1" applyFont="1" applyFill="1" applyBorder="1" applyAlignment="1" applyProtection="1">
      <alignment horizontal="center" vertical="center"/>
    </xf>
    <xf numFmtId="164" fontId="6" fillId="9" borderId="22" xfId="0" applyNumberFormat="1" applyFont="1" applyFill="1" applyBorder="1" applyAlignment="1" applyProtection="1">
      <alignment horizontal="center" vertical="center"/>
    </xf>
    <xf numFmtId="0" fontId="6" fillId="13" borderId="56" xfId="0" applyFont="1" applyFill="1" applyBorder="1" applyAlignment="1" applyProtection="1">
      <alignment horizontal="center" vertical="center"/>
    </xf>
    <xf numFmtId="0" fontId="6" fillId="13" borderId="57" xfId="0" applyFont="1" applyFill="1" applyBorder="1" applyAlignment="1" applyProtection="1">
      <alignment horizontal="center" vertical="center"/>
    </xf>
    <xf numFmtId="0" fontId="6" fillId="13" borderId="58" xfId="0" applyFont="1" applyFill="1" applyBorder="1" applyAlignment="1" applyProtection="1">
      <alignment horizontal="center" vertical="center"/>
    </xf>
    <xf numFmtId="0" fontId="6" fillId="13" borderId="61" xfId="0" applyFont="1" applyFill="1" applyBorder="1" applyAlignment="1" applyProtection="1">
      <alignment horizontal="right" vertical="center" wrapText="1"/>
    </xf>
    <xf numFmtId="0" fontId="6" fillId="13" borderId="43" xfId="0" applyFont="1" applyFill="1" applyBorder="1" applyAlignment="1" applyProtection="1">
      <alignment horizontal="right" vertical="center" wrapText="1"/>
    </xf>
    <xf numFmtId="164" fontId="6" fillId="9" borderId="53" xfId="0" applyNumberFormat="1" applyFont="1" applyFill="1" applyBorder="1" applyAlignment="1" applyProtection="1">
      <alignment horizontal="center" vertical="center"/>
    </xf>
    <xf numFmtId="164" fontId="6" fillId="9" borderId="52" xfId="0" applyNumberFormat="1" applyFont="1" applyFill="1" applyBorder="1" applyAlignment="1" applyProtection="1">
      <alignment horizontal="center" vertical="center"/>
    </xf>
    <xf numFmtId="0" fontId="6" fillId="7" borderId="31" xfId="0" applyFont="1" applyFill="1" applyBorder="1" applyAlignment="1" applyProtection="1">
      <alignment horizontal="center" vertical="center"/>
    </xf>
    <xf numFmtId="0" fontId="6" fillId="7" borderId="19" xfId="0" applyFont="1" applyFill="1" applyBorder="1" applyAlignment="1" applyProtection="1">
      <alignment horizontal="center" vertical="center"/>
    </xf>
    <xf numFmtId="0" fontId="6" fillId="7" borderId="20" xfId="0" applyFont="1" applyFill="1" applyBorder="1" applyAlignment="1" applyProtection="1">
      <alignment horizontal="center" vertical="center"/>
    </xf>
    <xf numFmtId="0" fontId="23" fillId="0" borderId="35" xfId="0" applyFont="1" applyBorder="1" applyAlignment="1" applyProtection="1">
      <alignment horizontal="left" vertical="center" wrapText="1" indent="1"/>
    </xf>
    <xf numFmtId="0" fontId="23" fillId="0" borderId="37" xfId="0" applyFont="1" applyBorder="1" applyAlignment="1" applyProtection="1">
      <alignment horizontal="left" vertical="center" wrapText="1" indent="1"/>
    </xf>
  </cellXfs>
  <cellStyles count="1">
    <cellStyle name="Normal" xfId="0" builtinId="0"/>
  </cellStyles>
  <dxfs count="19">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FFFFFF"/>
      </font>
      <fill>
        <patternFill patternType="solid">
          <fgColor rgb="FFFF0000"/>
          <bgColor rgb="FFFF0000"/>
        </patternFill>
      </fill>
      <border>
        <left/>
        <right/>
        <top/>
        <bottom/>
      </border>
    </dxf>
    <dxf>
      <font>
        <color rgb="FFFFFFFF"/>
      </font>
      <fill>
        <patternFill patternType="solid">
          <fgColor rgb="FFFF0000"/>
          <bgColor rgb="FFFF0000"/>
        </patternFill>
      </fill>
      <border>
        <left/>
        <right/>
        <top/>
        <bottom/>
      </border>
    </dxf>
    <dxf>
      <font>
        <color rgb="FFFFFFFF"/>
      </font>
      <fill>
        <patternFill patternType="solid">
          <fgColor rgb="FFFF0000"/>
          <bgColor rgb="FFFF0000"/>
        </patternFill>
      </fill>
      <border>
        <left/>
        <right/>
        <top/>
        <bottom/>
      </border>
    </dxf>
    <dxf>
      <font>
        <color rgb="FFFFFFFF"/>
      </font>
      <fill>
        <patternFill patternType="solid">
          <fgColor rgb="FFFF0000"/>
          <bgColor rgb="FFFF0000"/>
        </patternFill>
      </fill>
      <border>
        <left/>
        <right/>
        <top/>
        <bottom/>
      </border>
    </dxf>
  </dxfs>
  <tableStyles count="0" defaultTableStyle="TableStyleMedium2" defaultPivotStyle="PivotStyleLight16"/>
  <colors>
    <mruColors>
      <color rgb="FFE6EDF8"/>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2"/>
  <sheetViews>
    <sheetView tabSelected="1" topLeftCell="A35" workbookViewId="0">
      <pane xSplit="505" topLeftCell="SL1" activePane="topRight" state="frozen"/>
      <selection pane="topRight" activeCell="B60" sqref="B60"/>
    </sheetView>
  </sheetViews>
  <sheetFormatPr defaultColWidth="14.36328125" defaultRowHeight="15.75" customHeight="1" x14ac:dyDescent="0.25"/>
  <cols>
    <col min="1" max="1" width="29.7265625" customWidth="1"/>
    <col min="2" max="2" width="20" customWidth="1"/>
    <col min="3" max="3" width="49" customWidth="1"/>
    <col min="4" max="4" width="16.90625" customWidth="1"/>
    <col min="5" max="5" width="17.1796875" customWidth="1"/>
  </cols>
  <sheetData>
    <row r="1" spans="1:6" ht="36.75" customHeight="1" x14ac:dyDescent="0.25">
      <c r="A1" s="111" t="s">
        <v>128</v>
      </c>
      <c r="B1" s="112"/>
      <c r="C1" s="112"/>
      <c r="D1" s="112"/>
      <c r="E1" s="112"/>
      <c r="F1" s="30"/>
    </row>
    <row r="2" spans="1:6" ht="82.5" customHeight="1" x14ac:dyDescent="0.25">
      <c r="A2" s="122" t="s">
        <v>197</v>
      </c>
      <c r="B2" s="123"/>
      <c r="C2" s="123"/>
      <c r="D2" s="123"/>
      <c r="E2" s="124"/>
    </row>
    <row r="3" spans="1:6" ht="27" customHeight="1" x14ac:dyDescent="0.25">
      <c r="A3" s="31" t="s">
        <v>1</v>
      </c>
      <c r="B3" s="115" t="s">
        <v>74</v>
      </c>
      <c r="C3" s="116"/>
      <c r="D3" s="116"/>
      <c r="E3" s="117"/>
    </row>
    <row r="4" spans="1:6" ht="22.5" customHeight="1" x14ac:dyDescent="0.25">
      <c r="A4" s="31" t="s">
        <v>4</v>
      </c>
      <c r="B4" s="115" t="s">
        <v>75</v>
      </c>
      <c r="C4" s="116"/>
      <c r="D4" s="116"/>
      <c r="E4" s="117"/>
    </row>
    <row r="5" spans="1:6" ht="7.5" customHeight="1" x14ac:dyDescent="0.25">
      <c r="A5" s="48"/>
      <c r="B5" s="32"/>
      <c r="C5" s="36"/>
      <c r="D5" s="36"/>
      <c r="E5" s="32"/>
    </row>
    <row r="6" spans="1:6" ht="39" x14ac:dyDescent="0.3">
      <c r="A6" s="34" t="s">
        <v>91</v>
      </c>
      <c r="B6" s="33" t="s">
        <v>6</v>
      </c>
      <c r="C6" s="34" t="s">
        <v>90</v>
      </c>
      <c r="D6" s="34" t="s">
        <v>88</v>
      </c>
      <c r="E6" s="34" t="s">
        <v>89</v>
      </c>
    </row>
    <row r="7" spans="1:6" s="24" customFormat="1" ht="18" x14ac:dyDescent="0.25">
      <c r="A7" s="35" t="s">
        <v>39</v>
      </c>
      <c r="B7" s="37"/>
      <c r="C7" s="37"/>
      <c r="D7" s="37"/>
      <c r="E7" s="38"/>
    </row>
    <row r="8" spans="1:6" ht="14" x14ac:dyDescent="0.25">
      <c r="A8" s="121" t="s">
        <v>32</v>
      </c>
      <c r="B8" s="4">
        <v>0</v>
      </c>
      <c r="C8" s="39" t="s">
        <v>76</v>
      </c>
      <c r="D8" s="41">
        <v>9000</v>
      </c>
      <c r="E8" s="42">
        <f t="shared" ref="E8:E13" si="0">(D8*0.25)</f>
        <v>2250</v>
      </c>
    </row>
    <row r="9" spans="1:6" ht="14" x14ac:dyDescent="0.25">
      <c r="A9" s="114"/>
      <c r="B9" s="4">
        <v>0</v>
      </c>
      <c r="C9" s="39" t="s">
        <v>8</v>
      </c>
      <c r="D9" s="41">
        <v>8000</v>
      </c>
      <c r="E9" s="42">
        <f t="shared" si="0"/>
        <v>2000</v>
      </c>
    </row>
    <row r="10" spans="1:6" ht="14" x14ac:dyDescent="0.25">
      <c r="A10" s="114"/>
      <c r="B10" s="4">
        <v>0</v>
      </c>
      <c r="C10" s="39" t="s">
        <v>77</v>
      </c>
      <c r="D10" s="41">
        <v>7000</v>
      </c>
      <c r="E10" s="42">
        <f t="shared" si="0"/>
        <v>1750</v>
      </c>
    </row>
    <row r="11" spans="1:6" ht="14" x14ac:dyDescent="0.25">
      <c r="A11" s="114"/>
      <c r="B11" s="4">
        <v>0</v>
      </c>
      <c r="C11" s="39" t="s">
        <v>78</v>
      </c>
      <c r="D11" s="41">
        <v>6000</v>
      </c>
      <c r="E11" s="42">
        <f t="shared" si="0"/>
        <v>1500</v>
      </c>
    </row>
    <row r="12" spans="1:6" s="24" customFormat="1" ht="14" x14ac:dyDescent="0.25">
      <c r="A12" s="114"/>
      <c r="B12" s="4">
        <v>0</v>
      </c>
      <c r="C12" s="66" t="s">
        <v>79</v>
      </c>
      <c r="D12" s="41">
        <v>5000</v>
      </c>
      <c r="E12" s="42">
        <f t="shared" si="0"/>
        <v>1250</v>
      </c>
    </row>
    <row r="13" spans="1:6" ht="18" customHeight="1" x14ac:dyDescent="0.25">
      <c r="A13" s="114"/>
      <c r="B13" s="4">
        <v>0</v>
      </c>
      <c r="C13" s="40" t="s">
        <v>83</v>
      </c>
      <c r="D13" s="41">
        <v>1500</v>
      </c>
      <c r="E13" s="42">
        <f t="shared" si="0"/>
        <v>375</v>
      </c>
    </row>
    <row r="14" spans="1:6" ht="3.5" customHeight="1" x14ac:dyDescent="0.25">
      <c r="A14" s="108"/>
      <c r="B14" s="109"/>
      <c r="C14" s="109"/>
      <c r="D14" s="109"/>
      <c r="E14" s="110"/>
    </row>
    <row r="15" spans="1:6" ht="18" customHeight="1" x14ac:dyDescent="0.25">
      <c r="A15" s="106" t="s">
        <v>33</v>
      </c>
      <c r="B15" s="5">
        <v>0</v>
      </c>
      <c r="C15" s="39" t="s">
        <v>106</v>
      </c>
      <c r="D15" s="42">
        <v>4000</v>
      </c>
      <c r="E15" s="42">
        <f>(D15*0.25)</f>
        <v>1000</v>
      </c>
    </row>
    <row r="16" spans="1:6" s="24" customFormat="1" ht="18" customHeight="1" x14ac:dyDescent="0.25">
      <c r="A16" s="113"/>
      <c r="B16" s="5">
        <v>0</v>
      </c>
      <c r="C16" s="43" t="s">
        <v>105</v>
      </c>
      <c r="D16" s="42">
        <v>3000</v>
      </c>
      <c r="E16" s="42">
        <f>(D16*0.25)</f>
        <v>750</v>
      </c>
    </row>
    <row r="17" spans="1:5" ht="18" customHeight="1" x14ac:dyDescent="0.25">
      <c r="A17" s="114"/>
      <c r="B17" s="5">
        <v>0</v>
      </c>
      <c r="C17" s="40" t="s">
        <v>84</v>
      </c>
      <c r="D17" s="42">
        <v>1500</v>
      </c>
      <c r="E17" s="42">
        <f>(D17*0.25)</f>
        <v>375</v>
      </c>
    </row>
    <row r="18" spans="1:5" s="24" customFormat="1" ht="3.5" customHeight="1" x14ac:dyDescent="0.25">
      <c r="A18" s="108"/>
      <c r="B18" s="109"/>
      <c r="C18" s="109"/>
      <c r="D18" s="109"/>
      <c r="E18" s="110"/>
    </row>
    <row r="19" spans="1:5" ht="18" customHeight="1" x14ac:dyDescent="0.25">
      <c r="A19" s="106" t="s">
        <v>80</v>
      </c>
      <c r="B19" s="4">
        <v>0</v>
      </c>
      <c r="C19" s="44" t="s">
        <v>104</v>
      </c>
      <c r="D19" s="46">
        <v>800</v>
      </c>
      <c r="E19" s="46">
        <f>(D19*0.25)</f>
        <v>200</v>
      </c>
    </row>
    <row r="20" spans="1:5" s="24" customFormat="1" ht="18" customHeight="1" x14ac:dyDescent="0.25">
      <c r="A20" s="113"/>
      <c r="B20" s="4">
        <v>0</v>
      </c>
      <c r="C20" s="43" t="s">
        <v>103</v>
      </c>
      <c r="D20" s="42">
        <v>500</v>
      </c>
      <c r="E20" s="46">
        <f>(D20*0.25)</f>
        <v>125</v>
      </c>
    </row>
    <row r="21" spans="1:5" ht="18" customHeight="1" x14ac:dyDescent="0.25">
      <c r="A21" s="114"/>
      <c r="B21" s="4">
        <v>0</v>
      </c>
      <c r="C21" s="45" t="s">
        <v>85</v>
      </c>
      <c r="D21" s="46">
        <v>1500</v>
      </c>
      <c r="E21" s="46">
        <f>(D21*0.25)</f>
        <v>375</v>
      </c>
    </row>
    <row r="22" spans="1:5" s="24" customFormat="1" ht="3.5" customHeight="1" x14ac:dyDescent="0.25">
      <c r="A22" s="108"/>
      <c r="B22" s="109"/>
      <c r="C22" s="109"/>
      <c r="D22" s="109"/>
      <c r="E22" s="110"/>
    </row>
    <row r="23" spans="1:5" ht="18" customHeight="1" x14ac:dyDescent="0.25">
      <c r="A23" s="106" t="s">
        <v>81</v>
      </c>
      <c r="B23" s="4">
        <v>0</v>
      </c>
      <c r="C23" s="47" t="s">
        <v>102</v>
      </c>
      <c r="D23" s="46">
        <v>350</v>
      </c>
      <c r="E23" s="46">
        <f>(D23*0.25)</f>
        <v>87.5</v>
      </c>
    </row>
    <row r="24" spans="1:5" s="24" customFormat="1" ht="18" customHeight="1" x14ac:dyDescent="0.25">
      <c r="A24" s="113"/>
      <c r="B24" s="4">
        <v>0</v>
      </c>
      <c r="C24" s="47" t="s">
        <v>99</v>
      </c>
      <c r="D24" s="46">
        <v>200</v>
      </c>
      <c r="E24" s="46">
        <f>(D24*0.25)</f>
        <v>50</v>
      </c>
    </row>
    <row r="25" spans="1:5" ht="18" customHeight="1" x14ac:dyDescent="0.25">
      <c r="A25" s="107"/>
      <c r="B25" s="4">
        <v>0</v>
      </c>
      <c r="C25" s="45" t="s">
        <v>86</v>
      </c>
      <c r="D25" s="46">
        <v>1500</v>
      </c>
      <c r="E25" s="46">
        <f>(D25*0.25)</f>
        <v>375</v>
      </c>
    </row>
    <row r="26" spans="1:5" s="24" customFormat="1" ht="3.5" customHeight="1" x14ac:dyDescent="0.25">
      <c r="A26" s="108"/>
      <c r="B26" s="109"/>
      <c r="C26" s="109"/>
      <c r="D26" s="109"/>
      <c r="E26" s="110"/>
    </row>
    <row r="27" spans="1:5" s="24" customFormat="1" ht="20" customHeight="1" x14ac:dyDescent="0.25">
      <c r="A27" s="106" t="s">
        <v>82</v>
      </c>
      <c r="B27" s="4">
        <v>0</v>
      </c>
      <c r="C27" s="47" t="s">
        <v>98</v>
      </c>
      <c r="D27" s="46">
        <v>400</v>
      </c>
      <c r="E27" s="46">
        <f>(D27*0.25)</f>
        <v>100</v>
      </c>
    </row>
    <row r="28" spans="1:5" s="24" customFormat="1" ht="20" customHeight="1" x14ac:dyDescent="0.25">
      <c r="A28" s="107"/>
      <c r="B28" s="4">
        <v>0</v>
      </c>
      <c r="C28" s="45" t="s">
        <v>87</v>
      </c>
      <c r="D28" s="46">
        <v>1500</v>
      </c>
      <c r="E28" s="46">
        <f>(D28*0.25)</f>
        <v>375</v>
      </c>
    </row>
    <row r="29" spans="1:5" s="24" customFormat="1" ht="8.25" customHeight="1" x14ac:dyDescent="0.25">
      <c r="A29" s="48"/>
      <c r="B29" s="32"/>
      <c r="C29" s="36"/>
      <c r="D29" s="36"/>
      <c r="E29" s="3"/>
    </row>
    <row r="30" spans="1:5" s="24" customFormat="1" ht="18" x14ac:dyDescent="0.25">
      <c r="A30" s="35" t="s">
        <v>38</v>
      </c>
      <c r="B30" s="37"/>
      <c r="C30" s="37"/>
      <c r="D30" s="37"/>
      <c r="E30" s="38"/>
    </row>
    <row r="31" spans="1:5" s="24" customFormat="1" ht="18" customHeight="1" x14ac:dyDescent="0.25">
      <c r="A31" s="106" t="s">
        <v>121</v>
      </c>
      <c r="B31" s="5">
        <v>0</v>
      </c>
      <c r="C31" s="39" t="s">
        <v>100</v>
      </c>
      <c r="D31" s="42">
        <v>4000</v>
      </c>
      <c r="E31" s="42">
        <f>(D31*0.25)</f>
        <v>1000</v>
      </c>
    </row>
    <row r="32" spans="1:5" s="24" customFormat="1" ht="18" customHeight="1" x14ac:dyDescent="0.25">
      <c r="A32" s="113"/>
      <c r="B32" s="5">
        <v>0</v>
      </c>
      <c r="C32" s="43" t="s">
        <v>97</v>
      </c>
      <c r="D32" s="42">
        <v>3000</v>
      </c>
      <c r="E32" s="42">
        <f>(D32*0.25)</f>
        <v>750</v>
      </c>
    </row>
    <row r="33" spans="1:5" s="24" customFormat="1" ht="18" customHeight="1" x14ac:dyDescent="0.25">
      <c r="A33" s="114"/>
      <c r="B33" s="5">
        <v>0</v>
      </c>
      <c r="C33" s="40" t="s">
        <v>65</v>
      </c>
      <c r="D33" s="42">
        <v>1500</v>
      </c>
      <c r="E33" s="42">
        <f>(D33*0.25)</f>
        <v>375</v>
      </c>
    </row>
    <row r="34" spans="1:5" s="24" customFormat="1" ht="3.5" customHeight="1" x14ac:dyDescent="0.25">
      <c r="A34" s="108"/>
      <c r="B34" s="109"/>
      <c r="C34" s="109"/>
      <c r="D34" s="109"/>
      <c r="E34" s="110"/>
    </row>
    <row r="35" spans="1:5" s="24" customFormat="1" ht="18" customHeight="1" x14ac:dyDescent="0.25">
      <c r="A35" s="106" t="s">
        <v>122</v>
      </c>
      <c r="B35" s="4">
        <v>0</v>
      </c>
      <c r="C35" s="39" t="s">
        <v>40</v>
      </c>
      <c r="D35" s="46">
        <v>800</v>
      </c>
      <c r="E35" s="46">
        <f>(D35*0.25)</f>
        <v>200</v>
      </c>
    </row>
    <row r="36" spans="1:5" s="24" customFormat="1" ht="18" customHeight="1" x14ac:dyDescent="0.25">
      <c r="A36" s="113"/>
      <c r="B36" s="4">
        <v>0</v>
      </c>
      <c r="C36" s="43" t="s">
        <v>101</v>
      </c>
      <c r="D36" s="42">
        <v>500</v>
      </c>
      <c r="E36" s="46">
        <f>(D36*0.25)</f>
        <v>125</v>
      </c>
    </row>
    <row r="37" spans="1:5" s="24" customFormat="1" ht="18" customHeight="1" x14ac:dyDescent="0.25">
      <c r="A37" s="114"/>
      <c r="B37" s="4">
        <v>0</v>
      </c>
      <c r="C37" s="45" t="s">
        <v>66</v>
      </c>
      <c r="D37" s="46">
        <v>1500</v>
      </c>
      <c r="E37" s="46">
        <f>(D37*0.25)</f>
        <v>375</v>
      </c>
    </row>
    <row r="38" spans="1:5" s="24" customFormat="1" ht="3.5" customHeight="1" x14ac:dyDescent="0.25">
      <c r="A38" s="108"/>
      <c r="B38" s="109"/>
      <c r="C38" s="109"/>
      <c r="D38" s="109"/>
      <c r="E38" s="110"/>
    </row>
    <row r="39" spans="1:5" s="24" customFormat="1" ht="20" customHeight="1" x14ac:dyDescent="0.25">
      <c r="A39" s="106" t="s">
        <v>123</v>
      </c>
      <c r="B39" s="4">
        <v>0</v>
      </c>
      <c r="C39" s="39" t="s">
        <v>93</v>
      </c>
      <c r="D39" s="46">
        <v>5000</v>
      </c>
      <c r="E39" s="46">
        <f>(D39*0.25)</f>
        <v>1250</v>
      </c>
    </row>
    <row r="40" spans="1:5" s="24" customFormat="1" ht="20" customHeight="1" x14ac:dyDescent="0.25">
      <c r="A40" s="107"/>
      <c r="B40" s="4">
        <v>0</v>
      </c>
      <c r="C40" s="45" t="s">
        <v>94</v>
      </c>
      <c r="D40" s="46">
        <v>1500</v>
      </c>
      <c r="E40" s="46">
        <f>(D40*0.25)</f>
        <v>375</v>
      </c>
    </row>
    <row r="41" spans="1:5" s="24" customFormat="1" ht="3.5" customHeight="1" x14ac:dyDescent="0.25">
      <c r="A41" s="108"/>
      <c r="B41" s="109"/>
      <c r="C41" s="109"/>
      <c r="D41" s="109"/>
      <c r="E41" s="110"/>
    </row>
    <row r="42" spans="1:5" s="24" customFormat="1" ht="18" customHeight="1" x14ac:dyDescent="0.25">
      <c r="A42" s="106" t="s">
        <v>124</v>
      </c>
      <c r="B42" s="4">
        <v>0</v>
      </c>
      <c r="C42" s="39" t="s">
        <v>67</v>
      </c>
      <c r="D42" s="46">
        <v>800</v>
      </c>
      <c r="E42" s="46">
        <f>(D42*0.25)</f>
        <v>200</v>
      </c>
    </row>
    <row r="43" spans="1:5" s="24" customFormat="1" ht="18" customHeight="1" x14ac:dyDescent="0.25">
      <c r="A43" s="113"/>
      <c r="B43" s="4">
        <v>0</v>
      </c>
      <c r="C43" s="43" t="s">
        <v>96</v>
      </c>
      <c r="D43" s="42">
        <v>400</v>
      </c>
      <c r="E43" s="46">
        <f>(D43*0.25)</f>
        <v>100</v>
      </c>
    </row>
    <row r="44" spans="1:5" s="24" customFormat="1" ht="18" customHeight="1" x14ac:dyDescent="0.25">
      <c r="A44" s="107"/>
      <c r="B44" s="4">
        <v>0</v>
      </c>
      <c r="C44" s="45" t="s">
        <v>68</v>
      </c>
      <c r="D44" s="46">
        <v>1500</v>
      </c>
      <c r="E44" s="46">
        <f>(D44*0.25)</f>
        <v>375</v>
      </c>
    </row>
    <row r="45" spans="1:5" s="24" customFormat="1" ht="8.25" customHeight="1" x14ac:dyDescent="0.25">
      <c r="A45" s="48"/>
      <c r="B45" s="32"/>
      <c r="C45" s="36"/>
      <c r="D45" s="36"/>
      <c r="E45" s="3"/>
    </row>
    <row r="46" spans="1:5" s="24" customFormat="1" ht="18" x14ac:dyDescent="0.25">
      <c r="A46" s="35" t="s">
        <v>95</v>
      </c>
      <c r="B46" s="37"/>
      <c r="C46" s="37"/>
      <c r="D46" s="37"/>
      <c r="E46" s="38"/>
    </row>
    <row r="47" spans="1:5" s="24" customFormat="1" ht="18" customHeight="1" x14ac:dyDescent="0.25">
      <c r="A47" s="106" t="s">
        <v>125</v>
      </c>
      <c r="B47" s="5">
        <v>0</v>
      </c>
      <c r="C47" s="39" t="s">
        <v>113</v>
      </c>
      <c r="D47" s="42">
        <v>5000</v>
      </c>
      <c r="E47" s="42">
        <f>(D47*0.25)</f>
        <v>1250</v>
      </c>
    </row>
    <row r="48" spans="1:5" s="24" customFormat="1" ht="18" customHeight="1" x14ac:dyDescent="0.25">
      <c r="A48" s="114"/>
      <c r="B48" s="5">
        <v>0</v>
      </c>
      <c r="C48" s="40" t="s">
        <v>111</v>
      </c>
      <c r="D48" s="42">
        <v>1500</v>
      </c>
      <c r="E48" s="42">
        <f>(D48*0.25)</f>
        <v>375</v>
      </c>
    </row>
    <row r="49" spans="1:5" s="24" customFormat="1" ht="3.5" customHeight="1" x14ac:dyDescent="0.25">
      <c r="A49" s="108"/>
      <c r="B49" s="109"/>
      <c r="C49" s="109"/>
      <c r="D49" s="109"/>
      <c r="E49" s="110"/>
    </row>
    <row r="50" spans="1:5" s="24" customFormat="1" ht="18" customHeight="1" x14ac:dyDescent="0.25">
      <c r="A50" s="125" t="s">
        <v>126</v>
      </c>
      <c r="B50" s="4">
        <v>0</v>
      </c>
      <c r="C50" s="39" t="s">
        <v>114</v>
      </c>
      <c r="D50" s="46">
        <v>6500</v>
      </c>
      <c r="E50" s="46">
        <f>(D50*0.25)</f>
        <v>1625</v>
      </c>
    </row>
    <row r="51" spans="1:5" s="24" customFormat="1" ht="18" customHeight="1" x14ac:dyDescent="0.25">
      <c r="A51" s="114"/>
      <c r="B51" s="4">
        <v>0</v>
      </c>
      <c r="C51" s="45" t="s">
        <v>112</v>
      </c>
      <c r="D51" s="46">
        <v>1500</v>
      </c>
      <c r="E51" s="46">
        <f>(D51*0.25)</f>
        <v>375</v>
      </c>
    </row>
    <row r="52" spans="1:5" s="24" customFormat="1" ht="3.5" customHeight="1" x14ac:dyDescent="0.25">
      <c r="A52" s="108"/>
      <c r="B52" s="109"/>
      <c r="C52" s="109"/>
      <c r="D52" s="109"/>
      <c r="E52" s="110"/>
    </row>
    <row r="53" spans="1:5" s="24" customFormat="1" ht="20" customHeight="1" x14ac:dyDescent="0.25">
      <c r="A53" s="106" t="s">
        <v>196</v>
      </c>
      <c r="B53" s="4">
        <v>0</v>
      </c>
      <c r="C53" s="39" t="s">
        <v>115</v>
      </c>
      <c r="D53" s="46">
        <v>5000</v>
      </c>
      <c r="E53" s="46">
        <f>(D53*0.25)</f>
        <v>1250</v>
      </c>
    </row>
    <row r="54" spans="1:5" s="24" customFormat="1" ht="20" customHeight="1" x14ac:dyDescent="0.25">
      <c r="A54" s="107"/>
      <c r="B54" s="4">
        <v>0</v>
      </c>
      <c r="C54" s="45" t="s">
        <v>116</v>
      </c>
      <c r="D54" s="46">
        <v>1500</v>
      </c>
      <c r="E54" s="46">
        <f>(D54*0.25)</f>
        <v>375</v>
      </c>
    </row>
    <row r="55" spans="1:5" s="24" customFormat="1" ht="3.5" customHeight="1" x14ac:dyDescent="0.25">
      <c r="A55" s="108"/>
      <c r="B55" s="109"/>
      <c r="C55" s="109"/>
      <c r="D55" s="109"/>
      <c r="E55" s="110"/>
    </row>
    <row r="56" spans="1:5" s="24" customFormat="1" ht="18" customHeight="1" x14ac:dyDescent="0.25">
      <c r="A56" s="106" t="s">
        <v>127</v>
      </c>
      <c r="B56" s="4">
        <v>0</v>
      </c>
      <c r="C56" s="39" t="s">
        <v>117</v>
      </c>
      <c r="D56" s="46">
        <v>4000</v>
      </c>
      <c r="E56" s="46">
        <f>(D56*0.25)</f>
        <v>1000</v>
      </c>
    </row>
    <row r="57" spans="1:5" s="24" customFormat="1" ht="18" customHeight="1" x14ac:dyDescent="0.25">
      <c r="A57" s="107"/>
      <c r="B57" s="4">
        <v>0</v>
      </c>
      <c r="C57" s="45" t="s">
        <v>118</v>
      </c>
      <c r="D57" s="46">
        <v>1500</v>
      </c>
      <c r="E57" s="46">
        <f>(D57*0.25)</f>
        <v>375</v>
      </c>
    </row>
    <row r="58" spans="1:5" s="24" customFormat="1" ht="3.5" customHeight="1" x14ac:dyDescent="0.25">
      <c r="A58" s="108"/>
      <c r="B58" s="109"/>
      <c r="C58" s="109"/>
      <c r="D58" s="109"/>
      <c r="E58" s="110"/>
    </row>
    <row r="59" spans="1:5" s="24" customFormat="1" ht="18" customHeight="1" x14ac:dyDescent="0.25">
      <c r="A59" s="106" t="s">
        <v>195</v>
      </c>
      <c r="B59" s="4">
        <v>0</v>
      </c>
      <c r="C59" s="39" t="s">
        <v>119</v>
      </c>
      <c r="D59" s="46">
        <v>4000</v>
      </c>
      <c r="E59" s="46">
        <f>(D59*0.25)</f>
        <v>1000</v>
      </c>
    </row>
    <row r="60" spans="1:5" s="24" customFormat="1" ht="18" customHeight="1" x14ac:dyDescent="0.25">
      <c r="A60" s="107"/>
      <c r="B60" s="4">
        <v>0</v>
      </c>
      <c r="C60" s="45" t="s">
        <v>120</v>
      </c>
      <c r="D60" s="46">
        <v>1500</v>
      </c>
      <c r="E60" s="46">
        <f>(D60*0.25)</f>
        <v>375</v>
      </c>
    </row>
    <row r="61" spans="1:5" ht="6" customHeight="1" x14ac:dyDescent="0.25"/>
    <row r="62" spans="1:5" ht="63" customHeight="1" x14ac:dyDescent="0.25">
      <c r="A62" s="118" t="s">
        <v>37</v>
      </c>
      <c r="B62" s="119"/>
      <c r="C62" s="119"/>
      <c r="D62" s="119"/>
      <c r="E62" s="120"/>
    </row>
  </sheetData>
  <sheetProtection sheet="1" selectLockedCells="1"/>
  <protectedRanges>
    <protectedRange sqref="B3:B4 B8:B13 B15:B17 B19:B21 B23:B25 B31:B33 B35:B37 B42:B44 B27:B28 B39:B40 B53:B54 B47:B48 B50:B51 B56:B57 B59:B60" name="Input Numbers"/>
  </protectedRanges>
  <mergeCells count="30">
    <mergeCell ref="A42:A44"/>
    <mergeCell ref="A62:E62"/>
    <mergeCell ref="A15:A17"/>
    <mergeCell ref="A8:A13"/>
    <mergeCell ref="A2:E2"/>
    <mergeCell ref="A31:A33"/>
    <mergeCell ref="A35:A37"/>
    <mergeCell ref="A34:E34"/>
    <mergeCell ref="A41:E41"/>
    <mergeCell ref="A26:E26"/>
    <mergeCell ref="A27:A28"/>
    <mergeCell ref="A38:E38"/>
    <mergeCell ref="A39:A40"/>
    <mergeCell ref="A47:A48"/>
    <mergeCell ref="A49:E49"/>
    <mergeCell ref="A50:A51"/>
    <mergeCell ref="A1:E1"/>
    <mergeCell ref="A19:A21"/>
    <mergeCell ref="A23:A25"/>
    <mergeCell ref="B4:E4"/>
    <mergeCell ref="B3:E3"/>
    <mergeCell ref="A22:E22"/>
    <mergeCell ref="A18:E18"/>
    <mergeCell ref="A14:E14"/>
    <mergeCell ref="A59:A60"/>
    <mergeCell ref="A52:E52"/>
    <mergeCell ref="A53:A54"/>
    <mergeCell ref="A55:E55"/>
    <mergeCell ref="A56:A57"/>
    <mergeCell ref="A58:E58"/>
  </mergeCells>
  <conditionalFormatting sqref="B8:B13 B15:B17 B19:B21 B23:B25 B27:B28 B39:B40 B47:B48 B50:B51 B56:B57 B59:B60">
    <cfRule type="cellIs" dxfId="18" priority="11" operator="notBetween">
      <formula>0</formula>
      <formula>200</formula>
    </cfRule>
  </conditionalFormatting>
  <conditionalFormatting sqref="B31:B33 B35:B37">
    <cfRule type="cellIs" dxfId="17" priority="9" operator="notBetween">
      <formula>0</formula>
      <formula>200</formula>
    </cfRule>
  </conditionalFormatting>
  <conditionalFormatting sqref="B42:B44">
    <cfRule type="cellIs" dxfId="16" priority="7" operator="notBetween">
      <formula>0</formula>
      <formula>200</formula>
    </cfRule>
  </conditionalFormatting>
  <conditionalFormatting sqref="B53:B54">
    <cfRule type="cellIs" dxfId="15" priority="4" operator="notBetween">
      <formula>0</formula>
      <formula>200</formula>
    </cfRule>
  </conditionalFormatting>
  <dataValidations count="1">
    <dataValidation type="whole" allowBlank="1" showInputMessage="1" showErrorMessage="1" errorTitle="Non Numeric Value Detected" error="Input a whole number between 0-100" sqref="B8:B13 B15:B17 B19:B21 B39:B40 B31:B33 B27:B28 B23:B25 B35:B37 B42:B44 B53:B54 B47:B48 B50:B51 B56:B57 B59:B60" xr:uid="{00000000-0002-0000-0000-000000000000}">
      <formula1>0</formula1>
      <formula2>100</formula2>
    </dataValidation>
  </dataValidations>
  <printOptions horizontalCentered="1"/>
  <pageMargins left="0.25" right="0.25" top="0.25" bottom="0.25" header="0.3" footer="0.3"/>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9"/>
  <sheetViews>
    <sheetView showWhiteSpace="0" view="pageLayout" topLeftCell="A11" zoomScaleNormal="100" workbookViewId="0">
      <selection activeCell="D97" sqref="D97"/>
    </sheetView>
  </sheetViews>
  <sheetFormatPr defaultColWidth="14.36328125" defaultRowHeight="15.75" customHeight="1" x14ac:dyDescent="0.25"/>
  <cols>
    <col min="1" max="1" width="38" style="6" customWidth="1"/>
    <col min="2" max="2" width="19.36328125" style="6" customWidth="1"/>
    <col min="3" max="3" width="22.81640625" style="6" customWidth="1"/>
    <col min="4" max="4" width="24.54296875" style="6" customWidth="1"/>
    <col min="5" max="5" width="23.54296875" style="6" customWidth="1"/>
    <col min="6" max="6" width="24" style="6" customWidth="1"/>
    <col min="7" max="16384" width="14.36328125" style="6"/>
  </cols>
  <sheetData>
    <row r="1" spans="1:7" ht="32.15" customHeight="1" thickBot="1" x14ac:dyDescent="0.3">
      <c r="A1" s="171" t="s">
        <v>129</v>
      </c>
      <c r="B1" s="172"/>
      <c r="C1" s="172"/>
      <c r="D1" s="172"/>
      <c r="E1" s="172"/>
      <c r="F1" s="173"/>
    </row>
    <row r="2" spans="1:7" ht="15.5" x14ac:dyDescent="0.35">
      <c r="A2" s="26" t="s">
        <v>1</v>
      </c>
      <c r="B2" s="174" t="str">
        <f>'Spending Plan Input Form'!B3</f>
        <v>District Name</v>
      </c>
      <c r="C2" s="175"/>
      <c r="D2" s="175"/>
      <c r="E2" s="175"/>
      <c r="F2" s="176"/>
    </row>
    <row r="3" spans="1:7" ht="16" thickBot="1" x14ac:dyDescent="0.4">
      <c r="A3" s="27" t="s">
        <v>4</v>
      </c>
      <c r="B3" s="177" t="str">
        <f>'Spending Plan Input Form'!B4</f>
        <v>District Code</v>
      </c>
      <c r="C3" s="178"/>
      <c r="D3" s="178"/>
      <c r="E3" s="178"/>
      <c r="F3" s="179"/>
    </row>
    <row r="4" spans="1:7" ht="15.5" x14ac:dyDescent="0.35">
      <c r="A4" s="198" t="s">
        <v>193</v>
      </c>
      <c r="B4" s="200">
        <f>B8+B11+B14+B16</f>
        <v>0</v>
      </c>
      <c r="C4" s="59" t="s">
        <v>42</v>
      </c>
      <c r="D4" s="60"/>
      <c r="E4" s="60"/>
      <c r="F4" s="61"/>
    </row>
    <row r="5" spans="1:7" ht="13.25" customHeight="1" thickBot="1" x14ac:dyDescent="0.4">
      <c r="A5" s="199"/>
      <c r="B5" s="201"/>
      <c r="C5" s="62"/>
      <c r="D5" s="63"/>
      <c r="E5" s="63"/>
      <c r="F5" s="64"/>
    </row>
    <row r="6" spans="1:7" ht="4.4000000000000004" customHeight="1" thickBot="1" x14ac:dyDescent="0.3">
      <c r="A6" s="52" t="s">
        <v>63</v>
      </c>
      <c r="B6" s="53"/>
      <c r="C6" s="54"/>
      <c r="D6" s="55"/>
      <c r="E6" s="54"/>
      <c r="F6" s="56"/>
    </row>
    <row r="7" spans="1:7" ht="12.9" customHeight="1" x14ac:dyDescent="0.35">
      <c r="A7" s="151" t="s">
        <v>135</v>
      </c>
      <c r="B7" s="69" t="s">
        <v>136</v>
      </c>
      <c r="C7" s="80" t="s">
        <v>5</v>
      </c>
      <c r="D7" s="70">
        <f>F25</f>
        <v>0</v>
      </c>
      <c r="E7" s="84" t="s">
        <v>132</v>
      </c>
      <c r="F7" s="102">
        <f>F37</f>
        <v>0</v>
      </c>
      <c r="G7" s="101"/>
    </row>
    <row r="8" spans="1:7" ht="12.9" customHeight="1" x14ac:dyDescent="0.25">
      <c r="A8" s="152"/>
      <c r="B8" s="154">
        <f>SUM(D7:D9)+SUM(F7:F8)</f>
        <v>0</v>
      </c>
      <c r="C8" s="81" t="s">
        <v>133</v>
      </c>
      <c r="D8" s="72">
        <f>F29</f>
        <v>0</v>
      </c>
      <c r="E8" s="81" t="s">
        <v>134</v>
      </c>
      <c r="F8" s="73">
        <f>F41</f>
        <v>0</v>
      </c>
      <c r="G8" s="101"/>
    </row>
    <row r="9" spans="1:7" ht="12.9" customHeight="1" thickBot="1" x14ac:dyDescent="0.3">
      <c r="A9" s="153"/>
      <c r="B9" s="155"/>
      <c r="C9" s="82" t="s">
        <v>131</v>
      </c>
      <c r="D9" s="74">
        <f>F33</f>
        <v>0</v>
      </c>
      <c r="E9" s="77" t="s">
        <v>42</v>
      </c>
      <c r="F9" s="71"/>
      <c r="G9" s="101"/>
    </row>
    <row r="10" spans="1:7" ht="12.5" customHeight="1" x14ac:dyDescent="0.25">
      <c r="A10" s="148" t="s">
        <v>62</v>
      </c>
      <c r="B10" s="69" t="s">
        <v>43</v>
      </c>
      <c r="C10" s="80" t="s">
        <v>41</v>
      </c>
      <c r="D10" s="100">
        <f>F45</f>
        <v>0</v>
      </c>
      <c r="E10" s="80" t="s">
        <v>92</v>
      </c>
      <c r="F10" s="102">
        <f>F53</f>
        <v>0</v>
      </c>
      <c r="G10" s="101"/>
    </row>
    <row r="11" spans="1:7" ht="12.9" customHeight="1" x14ac:dyDescent="0.25">
      <c r="A11" s="149"/>
      <c r="B11" s="154">
        <f>SUM(D10:D11)+SUM(F10:F11)</f>
        <v>0</v>
      </c>
      <c r="C11" s="81" t="s">
        <v>137</v>
      </c>
      <c r="D11" s="72">
        <f>F49</f>
        <v>0</v>
      </c>
      <c r="E11" s="81" t="s">
        <v>138</v>
      </c>
      <c r="F11" s="73">
        <f>F57</f>
        <v>0</v>
      </c>
      <c r="G11" s="101"/>
    </row>
    <row r="12" spans="1:7" ht="13.25" customHeight="1" thickBot="1" x14ac:dyDescent="0.3">
      <c r="A12" s="156"/>
      <c r="B12" s="155"/>
      <c r="C12" s="77"/>
      <c r="D12" s="76"/>
      <c r="E12" s="78"/>
      <c r="F12" s="71"/>
      <c r="G12" s="101"/>
    </row>
    <row r="13" spans="1:7" ht="12.9" customHeight="1" x14ac:dyDescent="0.35">
      <c r="A13" s="148" t="s">
        <v>130</v>
      </c>
      <c r="B13" s="69" t="s">
        <v>139</v>
      </c>
      <c r="C13" s="80" t="s">
        <v>107</v>
      </c>
      <c r="D13" s="70">
        <f>F61</f>
        <v>0</v>
      </c>
      <c r="E13" s="85" t="s">
        <v>109</v>
      </c>
      <c r="F13" s="102">
        <f>F73</f>
        <v>0</v>
      </c>
      <c r="G13" s="101"/>
    </row>
    <row r="14" spans="1:7" ht="13.25" customHeight="1" x14ac:dyDescent="0.35">
      <c r="A14" s="149"/>
      <c r="B14" s="154">
        <f>SUM(D13:D15)+SUM(F13:F14)</f>
        <v>0</v>
      </c>
      <c r="C14" s="81" t="s">
        <v>140</v>
      </c>
      <c r="D14" s="72">
        <f>F65</f>
        <v>0</v>
      </c>
      <c r="E14" s="86" t="s">
        <v>110</v>
      </c>
      <c r="F14" s="73">
        <f>F77</f>
        <v>0</v>
      </c>
      <c r="G14" s="101"/>
    </row>
    <row r="15" spans="1:7" ht="13.25" customHeight="1" thickBot="1" x14ac:dyDescent="0.3">
      <c r="A15" s="150"/>
      <c r="B15" s="155"/>
      <c r="C15" s="83" t="s">
        <v>108</v>
      </c>
      <c r="D15" s="75">
        <f>F69</f>
        <v>0</v>
      </c>
      <c r="E15" s="78"/>
      <c r="F15" s="103"/>
      <c r="G15" s="101"/>
    </row>
    <row r="16" spans="1:7" ht="15" customHeight="1" x14ac:dyDescent="0.25">
      <c r="A16" s="191" t="s">
        <v>194</v>
      </c>
      <c r="B16" s="193">
        <f>D17+F17</f>
        <v>0</v>
      </c>
      <c r="C16" s="195" t="s">
        <v>165</v>
      </c>
      <c r="D16" s="196"/>
      <c r="E16" s="196"/>
      <c r="F16" s="197"/>
    </row>
    <row r="17" spans="1:7" ht="18.899999999999999" customHeight="1" thickBot="1" x14ac:dyDescent="0.3">
      <c r="A17" s="192"/>
      <c r="B17" s="194"/>
      <c r="C17" s="87" t="s">
        <v>56</v>
      </c>
      <c r="D17" s="57">
        <f>B93</f>
        <v>0</v>
      </c>
      <c r="E17" s="87" t="s">
        <v>57</v>
      </c>
      <c r="F17" s="58">
        <f>B78</f>
        <v>0</v>
      </c>
    </row>
    <row r="18" spans="1:7" ht="15.5" x14ac:dyDescent="0.25">
      <c r="A18" s="202" t="s">
        <v>36</v>
      </c>
      <c r="B18" s="203"/>
      <c r="C18" s="203"/>
      <c r="D18" s="203"/>
      <c r="E18" s="203"/>
      <c r="F18" s="204"/>
    </row>
    <row r="19" spans="1:7" ht="12.5" x14ac:dyDescent="0.25">
      <c r="A19" s="187" t="s">
        <v>64</v>
      </c>
      <c r="B19" s="189" t="s">
        <v>9</v>
      </c>
      <c r="C19" s="183" t="s">
        <v>10</v>
      </c>
      <c r="D19" s="190" t="s">
        <v>7</v>
      </c>
      <c r="E19" s="185" t="s">
        <v>11</v>
      </c>
      <c r="F19" s="161" t="s">
        <v>60</v>
      </c>
    </row>
    <row r="20" spans="1:7" ht="4.25" customHeight="1" x14ac:dyDescent="0.25">
      <c r="A20" s="188"/>
      <c r="B20" s="184"/>
      <c r="C20" s="184"/>
      <c r="D20" s="184"/>
      <c r="E20" s="186"/>
      <c r="F20" s="162"/>
    </row>
    <row r="21" spans="1:7" ht="19.25" customHeight="1" x14ac:dyDescent="0.35">
      <c r="A21" s="79" t="s">
        <v>12</v>
      </c>
      <c r="B21" s="65">
        <f>(E25+E29+E33+E37+E41+E45+E49+E53+E57+E61+E65+E69+E73+E77)</f>
        <v>0</v>
      </c>
      <c r="C21" s="180" t="s">
        <v>13</v>
      </c>
      <c r="D21" s="181"/>
      <c r="E21" s="182"/>
      <c r="F21" s="205" t="s">
        <v>61</v>
      </c>
    </row>
    <row r="22" spans="1:7" ht="12.9" customHeight="1" x14ac:dyDescent="0.25">
      <c r="A22" s="157" t="s">
        <v>151</v>
      </c>
      <c r="B22" s="163" t="s">
        <v>14</v>
      </c>
      <c r="C22" s="17" t="s">
        <v>15</v>
      </c>
      <c r="D22" s="18" t="s">
        <v>16</v>
      </c>
      <c r="E22" s="49">
        <f>(('Spending Plan Input Form'!B8*3000)+('Spending Plan Input Form'!B9*2000)+('Spending Plan Input Form'!B10*2000)+('Spending Plan Input Form'!B11*2000)+('Spending Plan Input Form'!B12*2000))</f>
        <v>0</v>
      </c>
      <c r="F22" s="206"/>
    </row>
    <row r="23" spans="1:7" ht="12.9" customHeight="1" x14ac:dyDescent="0.25">
      <c r="A23" s="158"/>
      <c r="B23" s="164"/>
      <c r="C23" s="19" t="s">
        <v>52</v>
      </c>
      <c r="D23" s="20" t="s">
        <v>53</v>
      </c>
      <c r="E23" s="50">
        <f>('Spending Plan Input Form'!B8*6000)+('Spending Plan Input Form'!B9*6000)+('Spending Plan Input Form'!B10*5000)+('Spending Plan Input Form'!B11*4000)+('Spending Plan Input Form'!B12*3000)</f>
        <v>0</v>
      </c>
      <c r="F23" s="206"/>
    </row>
    <row r="24" spans="1:7" ht="12.9" customHeight="1" x14ac:dyDescent="0.25">
      <c r="A24" s="158"/>
      <c r="B24" s="164"/>
      <c r="C24" s="8" t="s">
        <v>17</v>
      </c>
      <c r="D24" s="9" t="s">
        <v>18</v>
      </c>
      <c r="E24" s="10">
        <f>('Spending Plan Input Form'!B13*'Spending Plan Input Form'!D13)</f>
        <v>0</v>
      </c>
      <c r="F24" s="206"/>
    </row>
    <row r="25" spans="1:7" ht="12.9" customHeight="1" x14ac:dyDescent="0.25">
      <c r="A25" s="158"/>
      <c r="B25" s="165"/>
      <c r="C25" s="166" t="s">
        <v>19</v>
      </c>
      <c r="D25" s="145"/>
      <c r="E25" s="11">
        <f>SUM(E22:E24)</f>
        <v>0</v>
      </c>
      <c r="F25" s="29">
        <f>('Spending Plan Input Form'!B8*'Spending Plan Input Form'!D8)+('Spending Plan Input Form'!B9*'Spending Plan Input Form'!D9)+('Spending Plan Input Form'!B10*'Spending Plan Input Form'!D10)+('Spending Plan Input Form'!B11*'Spending Plan Input Form'!D11)+('Spending Plan Input Form'!B12*'Spending Plan Input Form'!D12)+('Spending Plan Input Form'!B13*'Spending Plan Input Form'!D13)</f>
        <v>0</v>
      </c>
    </row>
    <row r="26" spans="1:7" ht="12.9" customHeight="1" x14ac:dyDescent="0.25">
      <c r="A26" s="158"/>
      <c r="B26" s="167" t="s">
        <v>20</v>
      </c>
      <c r="C26" s="21" t="s">
        <v>21</v>
      </c>
      <c r="D26" s="22" t="s">
        <v>22</v>
      </c>
      <c r="E26" s="49">
        <f>('Spending Plan Input Form'!B15*275)+('Spending Plan Input Form'!B16*275)</f>
        <v>0</v>
      </c>
      <c r="F26" s="138"/>
    </row>
    <row r="27" spans="1:7" ht="12.9" customHeight="1" x14ac:dyDescent="0.25">
      <c r="A27" s="158"/>
      <c r="B27" s="164"/>
      <c r="C27" s="19" t="s">
        <v>52</v>
      </c>
      <c r="D27" s="20" t="s">
        <v>53</v>
      </c>
      <c r="E27" s="50">
        <f>('Spending Plan Input Form'!B15*3725)+('Spending Plan Input Form'!B16*2725)</f>
        <v>0</v>
      </c>
      <c r="F27" s="139"/>
    </row>
    <row r="28" spans="1:7" ht="12.9" customHeight="1" x14ac:dyDescent="0.25">
      <c r="A28" s="158"/>
      <c r="B28" s="164"/>
      <c r="C28" s="12" t="s">
        <v>17</v>
      </c>
      <c r="D28" s="13" t="s">
        <v>18</v>
      </c>
      <c r="E28" s="14">
        <f>('Spending Plan Input Form'!B17*'Spending Plan Input Form'!D17)</f>
        <v>0</v>
      </c>
      <c r="F28" s="140"/>
    </row>
    <row r="29" spans="1:7" ht="12.9" customHeight="1" x14ac:dyDescent="0.25">
      <c r="A29" s="158"/>
      <c r="B29" s="165"/>
      <c r="C29" s="135" t="s">
        <v>23</v>
      </c>
      <c r="D29" s="136"/>
      <c r="E29" s="11">
        <f>SUM(E26:E28)</f>
        <v>0</v>
      </c>
      <c r="F29" s="29">
        <f>('Spending Plan Input Form'!B15*'Spending Plan Input Form'!D15)+('Spending Plan Input Form'!B16*'Spending Plan Input Form'!D16)+('Spending Plan Input Form'!B17*'Spending Plan Input Form'!D17)</f>
        <v>0</v>
      </c>
      <c r="G29" s="99"/>
    </row>
    <row r="30" spans="1:7" ht="12.9" customHeight="1" x14ac:dyDescent="0.25">
      <c r="A30" s="158"/>
      <c r="B30" s="167" t="s">
        <v>141</v>
      </c>
      <c r="C30" s="21" t="s">
        <v>21</v>
      </c>
      <c r="D30" s="22" t="s">
        <v>190</v>
      </c>
      <c r="E30" s="51">
        <f>('Spending Plan Input Form'!B19*325)+('Spending Plan Input Form'!B20*325)</f>
        <v>0</v>
      </c>
      <c r="F30" s="138"/>
    </row>
    <row r="31" spans="1:7" ht="12.9" customHeight="1" x14ac:dyDescent="0.25">
      <c r="A31" s="158"/>
      <c r="B31" s="164"/>
      <c r="C31" s="19" t="s">
        <v>52</v>
      </c>
      <c r="D31" s="20" t="s">
        <v>53</v>
      </c>
      <c r="E31" s="50">
        <f>('Spending Plan Input Form'!B19*475)+('Spending Plan Input Form'!B20*175)</f>
        <v>0</v>
      </c>
      <c r="F31" s="139"/>
    </row>
    <row r="32" spans="1:7" ht="12.9" customHeight="1" x14ac:dyDescent="0.25">
      <c r="A32" s="158"/>
      <c r="B32" s="164"/>
      <c r="C32" s="12" t="s">
        <v>17</v>
      </c>
      <c r="D32" s="13" t="s">
        <v>18</v>
      </c>
      <c r="E32" s="14">
        <f>('Spending Plan Input Form'!B21*'Spending Plan Input Form'!D21)</f>
        <v>0</v>
      </c>
      <c r="F32" s="140"/>
    </row>
    <row r="33" spans="1:7" ht="12.9" customHeight="1" x14ac:dyDescent="0.25">
      <c r="A33" s="158"/>
      <c r="B33" s="164"/>
      <c r="C33" s="135" t="s">
        <v>147</v>
      </c>
      <c r="D33" s="136"/>
      <c r="E33" s="15">
        <f>SUM(E30:E32)</f>
        <v>0</v>
      </c>
      <c r="F33" s="29">
        <f>('Spending Plan Input Form'!B19*'Spending Plan Input Form'!D19)+('Spending Plan Input Form'!B20*'Spending Plan Input Form'!D20)+('Spending Plan Input Form'!B21*'Spending Plan Input Form'!D21)</f>
        <v>0</v>
      </c>
      <c r="G33" s="99"/>
    </row>
    <row r="34" spans="1:7" ht="12.9" customHeight="1" x14ac:dyDescent="0.25">
      <c r="A34" s="158"/>
      <c r="B34" s="167" t="s">
        <v>142</v>
      </c>
      <c r="C34" s="21" t="s">
        <v>21</v>
      </c>
      <c r="D34" s="22" t="s">
        <v>191</v>
      </c>
      <c r="E34" s="51">
        <f>('Spending Plan Input Form'!B23*114)+('Spending Plan Input Form'!B24*114)</f>
        <v>0</v>
      </c>
      <c r="F34" s="138"/>
    </row>
    <row r="35" spans="1:7" ht="12.9" customHeight="1" x14ac:dyDescent="0.25">
      <c r="A35" s="158"/>
      <c r="B35" s="164"/>
      <c r="C35" s="19" t="s">
        <v>52</v>
      </c>
      <c r="D35" s="20" t="s">
        <v>53</v>
      </c>
      <c r="E35" s="50">
        <f>('Spending Plan Input Form'!B23*236)+('Spending Plan Input Form'!B24*86)</f>
        <v>0</v>
      </c>
      <c r="F35" s="139"/>
    </row>
    <row r="36" spans="1:7" ht="12.9" customHeight="1" x14ac:dyDescent="0.25">
      <c r="A36" s="158"/>
      <c r="B36" s="164"/>
      <c r="C36" s="12" t="s">
        <v>17</v>
      </c>
      <c r="D36" s="13" t="s">
        <v>18</v>
      </c>
      <c r="E36" s="14">
        <f>('Spending Plan Input Form'!B25*'Spending Plan Input Form'!D25)</f>
        <v>0</v>
      </c>
      <c r="F36" s="140"/>
    </row>
    <row r="37" spans="1:7" ht="12.9" customHeight="1" x14ac:dyDescent="0.25">
      <c r="A37" s="158"/>
      <c r="B37" s="164"/>
      <c r="C37" s="135" t="s">
        <v>148</v>
      </c>
      <c r="D37" s="136"/>
      <c r="E37" s="15">
        <f>SUM(E34:E36)</f>
        <v>0</v>
      </c>
      <c r="F37" s="29">
        <f>('Spending Plan Input Form'!B23*'Spending Plan Input Form'!D23)+('Spending Plan Input Form'!B24*'Spending Plan Input Form'!D24)+('Spending Plan Input Form'!B25*'Spending Plan Input Form'!D25)</f>
        <v>0</v>
      </c>
      <c r="G37" s="99"/>
    </row>
    <row r="38" spans="1:7" ht="12.9" customHeight="1" x14ac:dyDescent="0.25">
      <c r="A38" s="158"/>
      <c r="B38" s="167" t="s">
        <v>143</v>
      </c>
      <c r="C38" s="21" t="s">
        <v>21</v>
      </c>
      <c r="D38" s="22" t="s">
        <v>192</v>
      </c>
      <c r="E38" s="51">
        <f>('Spending Plan Input Form'!B27*400)</f>
        <v>0</v>
      </c>
      <c r="F38" s="138"/>
    </row>
    <row r="39" spans="1:7" ht="12.9" customHeight="1" x14ac:dyDescent="0.25">
      <c r="A39" s="158"/>
      <c r="B39" s="164"/>
      <c r="C39" s="19" t="s">
        <v>52</v>
      </c>
      <c r="D39" s="20" t="s">
        <v>53</v>
      </c>
      <c r="E39" s="50">
        <f>('Spending Plan Input Form'!B27*0)</f>
        <v>0</v>
      </c>
      <c r="F39" s="139"/>
    </row>
    <row r="40" spans="1:7" ht="12.9" customHeight="1" x14ac:dyDescent="0.25">
      <c r="A40" s="158"/>
      <c r="B40" s="164"/>
      <c r="C40" s="12" t="s">
        <v>17</v>
      </c>
      <c r="D40" s="13" t="s">
        <v>18</v>
      </c>
      <c r="E40" s="14">
        <f>('Spending Plan Input Form'!B28*'Spending Plan Input Form'!D28)</f>
        <v>0</v>
      </c>
      <c r="F40" s="140"/>
    </row>
    <row r="41" spans="1:7" ht="12.9" customHeight="1" x14ac:dyDescent="0.25">
      <c r="A41" s="159"/>
      <c r="B41" s="164"/>
      <c r="C41" s="135" t="s">
        <v>149</v>
      </c>
      <c r="D41" s="136"/>
      <c r="E41" s="15">
        <f>SUM(E38:E40)</f>
        <v>0</v>
      </c>
      <c r="F41" s="29">
        <f>('Spending Plan Input Form'!B27*'Spending Plan Input Form'!D27)+('Spending Plan Input Form'!B28*'Spending Plan Input Form'!D28)</f>
        <v>0</v>
      </c>
      <c r="G41" s="99"/>
    </row>
    <row r="42" spans="1:7" ht="12.9" customHeight="1" x14ac:dyDescent="0.25">
      <c r="A42" s="160" t="s">
        <v>152</v>
      </c>
      <c r="B42" s="137" t="s">
        <v>144</v>
      </c>
      <c r="C42" s="21" t="s">
        <v>21</v>
      </c>
      <c r="D42" s="22" t="s">
        <v>47</v>
      </c>
      <c r="E42" s="49">
        <f>('Spending Plan Input Form'!B31*150)+('Spending Plan Input Form'!B32*150)</f>
        <v>0</v>
      </c>
      <c r="F42" s="138" t="s">
        <v>42</v>
      </c>
    </row>
    <row r="43" spans="1:7" ht="12.9" customHeight="1" x14ac:dyDescent="0.25">
      <c r="A43" s="142"/>
      <c r="B43" s="114"/>
      <c r="C43" s="19" t="s">
        <v>52</v>
      </c>
      <c r="D43" s="20" t="s">
        <v>53</v>
      </c>
      <c r="E43" s="50">
        <f>('Spending Plan Input Form'!B31*3850)+('Spending Plan Input Form'!B32*2850)</f>
        <v>0</v>
      </c>
      <c r="F43" s="139"/>
    </row>
    <row r="44" spans="1:7" ht="12.9" customHeight="1" x14ac:dyDescent="0.25">
      <c r="A44" s="142"/>
      <c r="B44" s="114"/>
      <c r="C44" s="12" t="s">
        <v>17</v>
      </c>
      <c r="D44" s="13" t="s">
        <v>18</v>
      </c>
      <c r="E44" s="14">
        <f>('Spending Plan Input Form'!B33*'Spending Plan Input Form'!D33)</f>
        <v>0</v>
      </c>
      <c r="F44" s="140"/>
    </row>
    <row r="45" spans="1:7" ht="12.9" customHeight="1" x14ac:dyDescent="0.25">
      <c r="A45" s="142"/>
      <c r="B45" s="107"/>
      <c r="C45" s="135" t="s">
        <v>48</v>
      </c>
      <c r="D45" s="136"/>
      <c r="E45" s="11">
        <f>SUM(E42:E44)</f>
        <v>0</v>
      </c>
      <c r="F45" s="29">
        <f>('Spending Plan Input Form'!B31*'Spending Plan Input Form'!D31)+('Spending Plan Input Form'!B32*'Spending Plan Input Form'!D32)+('Spending Plan Input Form'!B33*'Spending Plan Input Form'!D33)</f>
        <v>0</v>
      </c>
      <c r="G45" s="99"/>
    </row>
    <row r="46" spans="1:7" ht="12.9" customHeight="1" x14ac:dyDescent="0.25">
      <c r="A46" s="142"/>
      <c r="B46" s="137" t="s">
        <v>145</v>
      </c>
      <c r="C46" s="21" t="s">
        <v>21</v>
      </c>
      <c r="D46" s="22" t="s">
        <v>54</v>
      </c>
      <c r="E46" s="51">
        <f>('Spending Plan Input Form'!B35*150)+('Spending Plan Input Form'!B36*150)</f>
        <v>0</v>
      </c>
      <c r="F46" s="138" t="s">
        <v>42</v>
      </c>
    </row>
    <row r="47" spans="1:7" ht="12.9" customHeight="1" x14ac:dyDescent="0.25">
      <c r="A47" s="142"/>
      <c r="B47" s="114"/>
      <c r="C47" s="19" t="s">
        <v>52</v>
      </c>
      <c r="D47" s="20" t="s">
        <v>53</v>
      </c>
      <c r="E47" s="50">
        <f>('Spending Plan Input Form'!B35*650)+('Spending Plan Input Form'!B36*350)</f>
        <v>0</v>
      </c>
      <c r="F47" s="139"/>
    </row>
    <row r="48" spans="1:7" ht="12.9" customHeight="1" x14ac:dyDescent="0.25">
      <c r="A48" s="142"/>
      <c r="B48" s="114"/>
      <c r="C48" s="12" t="s">
        <v>17</v>
      </c>
      <c r="D48" s="13" t="s">
        <v>18</v>
      </c>
      <c r="E48" s="14">
        <f>('Spending Plan Input Form'!B37*'Spending Plan Input Form'!D37)</f>
        <v>0</v>
      </c>
      <c r="F48" s="140"/>
    </row>
    <row r="49" spans="1:7" ht="12.9" customHeight="1" x14ac:dyDescent="0.25">
      <c r="A49" s="142"/>
      <c r="B49" s="114"/>
      <c r="C49" s="135" t="s">
        <v>49</v>
      </c>
      <c r="D49" s="136"/>
      <c r="E49" s="15">
        <f>SUM(E46:E48)</f>
        <v>0</v>
      </c>
      <c r="F49" s="29">
        <f>('Spending Plan Input Form'!B35*'Spending Plan Input Form'!D35)+('Spending Plan Input Form'!B36*'Spending Plan Input Form'!D36)+('Spending Plan Input Form'!B37*('Spending Plan Input Form'!D37))</f>
        <v>0</v>
      </c>
      <c r="G49" s="99"/>
    </row>
    <row r="50" spans="1:7" ht="12.9" customHeight="1" x14ac:dyDescent="0.25">
      <c r="A50" s="142"/>
      <c r="B50" s="137" t="s">
        <v>146</v>
      </c>
      <c r="C50" s="21" t="s">
        <v>21</v>
      </c>
      <c r="D50" s="22" t="s">
        <v>155</v>
      </c>
      <c r="E50" s="51">
        <f>('Spending Plan Input Form'!B39*2500)</f>
        <v>0</v>
      </c>
      <c r="F50" s="138" t="s">
        <v>42</v>
      </c>
    </row>
    <row r="51" spans="1:7" ht="12.9" customHeight="1" x14ac:dyDescent="0.25">
      <c r="A51" s="142"/>
      <c r="B51" s="114"/>
      <c r="C51" s="19" t="s">
        <v>52</v>
      </c>
      <c r="D51" s="20" t="s">
        <v>53</v>
      </c>
      <c r="E51" s="50">
        <f>('Spending Plan Input Form'!B39*2500)</f>
        <v>0</v>
      </c>
      <c r="F51" s="139"/>
    </row>
    <row r="52" spans="1:7" ht="12.9" customHeight="1" x14ac:dyDescent="0.25">
      <c r="A52" s="142"/>
      <c r="B52" s="114"/>
      <c r="C52" s="12" t="s">
        <v>17</v>
      </c>
      <c r="D52" s="13" t="s">
        <v>18</v>
      </c>
      <c r="E52" s="14">
        <f>('Spending Plan Input Form'!B40*'Spending Plan Input Form'!D40)</f>
        <v>0</v>
      </c>
      <c r="F52" s="140"/>
    </row>
    <row r="53" spans="1:7" ht="12.9" customHeight="1" x14ac:dyDescent="0.25">
      <c r="A53" s="142"/>
      <c r="B53" s="114"/>
      <c r="C53" s="135" t="s">
        <v>150</v>
      </c>
      <c r="D53" s="136"/>
      <c r="E53" s="15">
        <f>SUM(E50:E52)</f>
        <v>0</v>
      </c>
      <c r="F53" s="29">
        <f>('Spending Plan Input Form'!B39*'Spending Plan Input Form'!D39)+('Spending Plan Input Form'!B40*'Spending Plan Input Form'!D40)</f>
        <v>0</v>
      </c>
      <c r="G53" s="99"/>
    </row>
    <row r="54" spans="1:7" ht="12.9" customHeight="1" x14ac:dyDescent="0.25">
      <c r="A54" s="142"/>
      <c r="B54" s="137" t="s">
        <v>71</v>
      </c>
      <c r="C54" s="21" t="s">
        <v>21</v>
      </c>
      <c r="D54" s="22" t="s">
        <v>72</v>
      </c>
      <c r="E54" s="51">
        <f>('Spending Plan Input Form'!B42*150)+('Spending Plan Input Form'!B43*150)</f>
        <v>0</v>
      </c>
      <c r="F54" s="138" t="s">
        <v>42</v>
      </c>
    </row>
    <row r="55" spans="1:7" ht="12.9" customHeight="1" x14ac:dyDescent="0.25">
      <c r="A55" s="142"/>
      <c r="B55" s="114"/>
      <c r="C55" s="19" t="s">
        <v>52</v>
      </c>
      <c r="D55" s="20" t="s">
        <v>53</v>
      </c>
      <c r="E55" s="50">
        <f>('Spending Plan Input Form'!B42*650)+('Spending Plan Input Form'!B43*250)</f>
        <v>0</v>
      </c>
      <c r="F55" s="139"/>
    </row>
    <row r="56" spans="1:7" ht="12.9" customHeight="1" x14ac:dyDescent="0.25">
      <c r="A56" s="142"/>
      <c r="B56" s="114"/>
      <c r="C56" s="12" t="s">
        <v>17</v>
      </c>
      <c r="D56" s="13" t="s">
        <v>18</v>
      </c>
      <c r="E56" s="14">
        <f>('Spending Plan Input Form'!B44*'Spending Plan Input Form'!D44)</f>
        <v>0</v>
      </c>
      <c r="F56" s="140"/>
    </row>
    <row r="57" spans="1:7" ht="12.9" customHeight="1" x14ac:dyDescent="0.25">
      <c r="A57" s="143"/>
      <c r="B57" s="114"/>
      <c r="C57" s="135" t="s">
        <v>73</v>
      </c>
      <c r="D57" s="136"/>
      <c r="E57" s="15">
        <f>SUM(E54:E56)</f>
        <v>0</v>
      </c>
      <c r="F57" s="29">
        <f>('Spending Plan Input Form'!B42*'Spending Plan Input Form'!D42)+('Spending Plan Input Form'!B43*'Spending Plan Input Form'!D43)+('Spending Plan Input Form'!B44*('Spending Plan Input Form'!D44))</f>
        <v>0</v>
      </c>
      <c r="G57" s="99"/>
    </row>
    <row r="58" spans="1:7" ht="12.9" customHeight="1" x14ac:dyDescent="0.25">
      <c r="A58" s="141" t="s">
        <v>153</v>
      </c>
      <c r="B58" s="137" t="s">
        <v>154</v>
      </c>
      <c r="C58" s="21" t="s">
        <v>21</v>
      </c>
      <c r="D58" s="22" t="s">
        <v>157</v>
      </c>
      <c r="E58" s="49">
        <f>('Spending Plan Input Form'!B47*2000)</f>
        <v>0</v>
      </c>
      <c r="F58" s="138" t="s">
        <v>42</v>
      </c>
      <c r="G58" s="99"/>
    </row>
    <row r="59" spans="1:7" ht="12.9" customHeight="1" x14ac:dyDescent="0.25">
      <c r="A59" s="142"/>
      <c r="B59" s="114"/>
      <c r="C59" s="19" t="s">
        <v>52</v>
      </c>
      <c r="D59" s="20" t="s">
        <v>53</v>
      </c>
      <c r="E59" s="50">
        <f>('Spending Plan Input Form'!B47*3000)</f>
        <v>0</v>
      </c>
      <c r="F59" s="139"/>
      <c r="G59" s="99"/>
    </row>
    <row r="60" spans="1:7" ht="12.9" customHeight="1" x14ac:dyDescent="0.25">
      <c r="A60" s="142"/>
      <c r="B60" s="114"/>
      <c r="C60" s="12" t="s">
        <v>17</v>
      </c>
      <c r="D60" s="13" t="s">
        <v>18</v>
      </c>
      <c r="E60" s="14">
        <f>('Spending Plan Input Form'!B48*'Spending Plan Input Form'!D48)</f>
        <v>0</v>
      </c>
      <c r="F60" s="140"/>
      <c r="G60" s="99"/>
    </row>
    <row r="61" spans="1:7" ht="12.9" customHeight="1" x14ac:dyDescent="0.25">
      <c r="A61" s="142"/>
      <c r="B61" s="107"/>
      <c r="C61" s="135" t="s">
        <v>166</v>
      </c>
      <c r="D61" s="136"/>
      <c r="E61" s="11">
        <f>SUM(E58:E60)</f>
        <v>0</v>
      </c>
      <c r="F61" s="29">
        <f>('Spending Plan Input Form'!B47*'Spending Plan Input Form'!D47)+('Spending Plan Input Form'!B48*'Spending Plan Input Form'!D48)</f>
        <v>0</v>
      </c>
      <c r="G61" s="99"/>
    </row>
    <row r="62" spans="1:7" ht="12.9" customHeight="1" x14ac:dyDescent="0.25">
      <c r="A62" s="142"/>
      <c r="B62" s="137" t="s">
        <v>156</v>
      </c>
      <c r="C62" s="21" t="s">
        <v>21</v>
      </c>
      <c r="D62" s="22" t="s">
        <v>158</v>
      </c>
      <c r="E62" s="51">
        <f>('Spending Plan Input Form'!B50*2000)</f>
        <v>0</v>
      </c>
      <c r="F62" s="138" t="s">
        <v>42</v>
      </c>
      <c r="G62" s="99"/>
    </row>
    <row r="63" spans="1:7" ht="12.9" customHeight="1" x14ac:dyDescent="0.25">
      <c r="A63" s="142"/>
      <c r="B63" s="114"/>
      <c r="C63" s="19" t="s">
        <v>52</v>
      </c>
      <c r="D63" s="20" t="s">
        <v>53</v>
      </c>
      <c r="E63" s="50">
        <f>('Spending Plan Input Form'!B50*4500)</f>
        <v>0</v>
      </c>
      <c r="F63" s="139"/>
      <c r="G63" s="99"/>
    </row>
    <row r="64" spans="1:7" ht="12.9" customHeight="1" x14ac:dyDescent="0.25">
      <c r="A64" s="142"/>
      <c r="B64" s="114"/>
      <c r="C64" s="12" t="s">
        <v>17</v>
      </c>
      <c r="D64" s="13" t="s">
        <v>18</v>
      </c>
      <c r="E64" s="14">
        <f>('Spending Plan Input Form'!B51*'Spending Plan Input Form'!D51)</f>
        <v>0</v>
      </c>
      <c r="F64" s="140"/>
      <c r="G64" s="99"/>
    </row>
    <row r="65" spans="1:7" ht="12.9" customHeight="1" x14ac:dyDescent="0.25">
      <c r="A65" s="142"/>
      <c r="B65" s="114"/>
      <c r="C65" s="135" t="s">
        <v>167</v>
      </c>
      <c r="D65" s="136"/>
      <c r="E65" s="15">
        <f>SUM(E62:E64)</f>
        <v>0</v>
      </c>
      <c r="F65" s="29">
        <f>('Spending Plan Input Form'!B50*'Spending Plan Input Form'!D50)+('Spending Plan Input Form'!B51*'Spending Plan Input Form'!D51)</f>
        <v>0</v>
      </c>
      <c r="G65" s="99"/>
    </row>
    <row r="66" spans="1:7" ht="12.9" customHeight="1" x14ac:dyDescent="0.25">
      <c r="A66" s="142"/>
      <c r="B66" s="137" t="s">
        <v>159</v>
      </c>
      <c r="C66" s="21" t="s">
        <v>21</v>
      </c>
      <c r="D66" s="22" t="s">
        <v>160</v>
      </c>
      <c r="E66" s="51">
        <f>('Spending Plan Input Form'!B53*2000)</f>
        <v>0</v>
      </c>
      <c r="F66" s="138" t="s">
        <v>42</v>
      </c>
      <c r="G66" s="99"/>
    </row>
    <row r="67" spans="1:7" ht="12.9" customHeight="1" x14ac:dyDescent="0.25">
      <c r="A67" s="142"/>
      <c r="B67" s="114"/>
      <c r="C67" s="19" t="s">
        <v>52</v>
      </c>
      <c r="D67" s="20" t="s">
        <v>53</v>
      </c>
      <c r="E67" s="50">
        <f>('Spending Plan Input Form'!B53*3000)</f>
        <v>0</v>
      </c>
      <c r="F67" s="139"/>
      <c r="G67" s="99"/>
    </row>
    <row r="68" spans="1:7" ht="12.9" customHeight="1" x14ac:dyDescent="0.25">
      <c r="A68" s="142"/>
      <c r="B68" s="114"/>
      <c r="C68" s="12" t="s">
        <v>17</v>
      </c>
      <c r="D68" s="13" t="s">
        <v>18</v>
      </c>
      <c r="E68" s="14">
        <f>('Spending Plan Input Form'!B54*'Spending Plan Input Form'!D54)</f>
        <v>0</v>
      </c>
      <c r="F68" s="140"/>
      <c r="G68" s="99"/>
    </row>
    <row r="69" spans="1:7" ht="12.9" customHeight="1" x14ac:dyDescent="0.25">
      <c r="A69" s="142"/>
      <c r="B69" s="114"/>
      <c r="C69" s="135" t="s">
        <v>168</v>
      </c>
      <c r="D69" s="136"/>
      <c r="E69" s="15">
        <f>SUM(E66:E68)</f>
        <v>0</v>
      </c>
      <c r="F69" s="29">
        <f>('Spending Plan Input Form'!B53*'Spending Plan Input Form'!D53)+('Spending Plan Input Form'!B54*'Spending Plan Input Form'!D54)</f>
        <v>0</v>
      </c>
      <c r="G69" s="99"/>
    </row>
    <row r="70" spans="1:7" ht="12.9" customHeight="1" x14ac:dyDescent="0.25">
      <c r="A70" s="142"/>
      <c r="B70" s="137" t="s">
        <v>161</v>
      </c>
      <c r="C70" s="21" t="s">
        <v>21</v>
      </c>
      <c r="D70" s="22" t="s">
        <v>162</v>
      </c>
      <c r="E70" s="51">
        <f>('Spending Plan Input Form'!B56*1000)</f>
        <v>0</v>
      </c>
      <c r="F70" s="138" t="s">
        <v>42</v>
      </c>
      <c r="G70" s="99"/>
    </row>
    <row r="71" spans="1:7" ht="12.9" customHeight="1" x14ac:dyDescent="0.25">
      <c r="A71" s="142"/>
      <c r="B71" s="114"/>
      <c r="C71" s="19" t="s">
        <v>52</v>
      </c>
      <c r="D71" s="20" t="s">
        <v>53</v>
      </c>
      <c r="E71" s="50">
        <f>('Spending Plan Input Form'!B56*3000)</f>
        <v>0</v>
      </c>
      <c r="F71" s="139"/>
      <c r="G71" s="99"/>
    </row>
    <row r="72" spans="1:7" ht="12.9" customHeight="1" x14ac:dyDescent="0.25">
      <c r="A72" s="142"/>
      <c r="B72" s="114"/>
      <c r="C72" s="12" t="s">
        <v>17</v>
      </c>
      <c r="D72" s="13" t="s">
        <v>18</v>
      </c>
      <c r="E72" s="14">
        <f>('Spending Plan Input Form'!B57*'Spending Plan Input Form'!D57)</f>
        <v>0</v>
      </c>
      <c r="F72" s="140"/>
      <c r="G72" s="99"/>
    </row>
    <row r="73" spans="1:7" ht="12.9" customHeight="1" x14ac:dyDescent="0.25">
      <c r="A73" s="142"/>
      <c r="B73" s="114"/>
      <c r="C73" s="135" t="s">
        <v>169</v>
      </c>
      <c r="D73" s="136"/>
      <c r="E73" s="15">
        <f>SUM(E70:E72)</f>
        <v>0</v>
      </c>
      <c r="F73" s="29">
        <f>('Spending Plan Input Form'!B56*'Spending Plan Input Form'!D56)+('Spending Plan Input Form'!B57*'Spending Plan Input Form'!D57)</f>
        <v>0</v>
      </c>
      <c r="G73" s="99"/>
    </row>
    <row r="74" spans="1:7" ht="12.9" customHeight="1" x14ac:dyDescent="0.25">
      <c r="A74" s="142"/>
      <c r="B74" s="137" t="s">
        <v>163</v>
      </c>
      <c r="C74" s="21" t="s">
        <v>21</v>
      </c>
      <c r="D74" s="22" t="s">
        <v>164</v>
      </c>
      <c r="E74" s="51">
        <f>('Spending Plan Input Form'!B59*1000)</f>
        <v>0</v>
      </c>
      <c r="F74" s="138" t="s">
        <v>42</v>
      </c>
      <c r="G74" s="99"/>
    </row>
    <row r="75" spans="1:7" ht="12.9" customHeight="1" x14ac:dyDescent="0.25">
      <c r="A75" s="142"/>
      <c r="B75" s="114"/>
      <c r="C75" s="19" t="s">
        <v>52</v>
      </c>
      <c r="D75" s="20" t="s">
        <v>53</v>
      </c>
      <c r="E75" s="50">
        <f>('Spending Plan Input Form'!B59*3000)</f>
        <v>0</v>
      </c>
      <c r="F75" s="139"/>
      <c r="G75" s="99"/>
    </row>
    <row r="76" spans="1:7" ht="12.9" customHeight="1" x14ac:dyDescent="0.25">
      <c r="A76" s="142"/>
      <c r="B76" s="114"/>
      <c r="C76" s="12" t="s">
        <v>17</v>
      </c>
      <c r="D76" s="13" t="s">
        <v>18</v>
      </c>
      <c r="E76" s="14">
        <f>('Spending Plan Input Form'!B60*'Spending Plan Input Form'!D60)</f>
        <v>0</v>
      </c>
      <c r="F76" s="140"/>
      <c r="G76" s="99"/>
    </row>
    <row r="77" spans="1:7" ht="12.9" customHeight="1" x14ac:dyDescent="0.25">
      <c r="A77" s="143"/>
      <c r="B77" s="114"/>
      <c r="C77" s="135" t="s">
        <v>170</v>
      </c>
      <c r="D77" s="136"/>
      <c r="E77" s="15">
        <f>SUM(E74:E76)</f>
        <v>0</v>
      </c>
      <c r="F77" s="29">
        <f>('Spending Plan Input Form'!B59*'Spending Plan Input Form'!D59)+('Spending Plan Input Form'!B60*'Spending Plan Input Form'!D60)</f>
        <v>0</v>
      </c>
    </row>
    <row r="78" spans="1:7" ht="15.9" customHeight="1" x14ac:dyDescent="0.25">
      <c r="A78" s="28" t="s">
        <v>58</v>
      </c>
      <c r="B78" s="7">
        <f>SUM(E79:E92)</f>
        <v>0</v>
      </c>
      <c r="C78" s="144" t="s">
        <v>46</v>
      </c>
      <c r="D78" s="145"/>
      <c r="E78" s="136"/>
      <c r="F78" s="168"/>
    </row>
    <row r="79" spans="1:7" ht="12.9" customHeight="1" x14ac:dyDescent="0.25">
      <c r="A79" s="126" t="s">
        <v>59</v>
      </c>
      <c r="B79" s="88" t="s">
        <v>24</v>
      </c>
      <c r="C79" s="14" t="s">
        <v>25</v>
      </c>
      <c r="D79" s="16" t="s">
        <v>26</v>
      </c>
      <c r="E79" s="14">
        <f>('Spending Plan Input Form'!B13*'Spending Plan Input Form'!E13)</f>
        <v>0</v>
      </c>
      <c r="F79" s="169"/>
    </row>
    <row r="80" spans="1:7" ht="12.9" customHeight="1" x14ac:dyDescent="0.25">
      <c r="A80" s="127"/>
      <c r="B80" s="88" t="s">
        <v>27</v>
      </c>
      <c r="C80" s="14" t="s">
        <v>25</v>
      </c>
      <c r="D80" s="16" t="s">
        <v>26</v>
      </c>
      <c r="E80" s="14">
        <f>('Spending Plan Input Form'!B17*'Spending Plan Input Form'!E17)</f>
        <v>0</v>
      </c>
      <c r="F80" s="169"/>
    </row>
    <row r="81" spans="1:7" ht="12.9" customHeight="1" x14ac:dyDescent="0.25">
      <c r="A81" s="127"/>
      <c r="B81" s="88" t="s">
        <v>171</v>
      </c>
      <c r="C81" s="14" t="s">
        <v>25</v>
      </c>
      <c r="D81" s="16" t="s">
        <v>26</v>
      </c>
      <c r="E81" s="25">
        <f>('Spending Plan Input Form'!B21*'Spending Plan Input Form'!E21)</f>
        <v>0</v>
      </c>
      <c r="F81" s="169"/>
    </row>
    <row r="82" spans="1:7" ht="12.9" customHeight="1" x14ac:dyDescent="0.25">
      <c r="A82" s="127"/>
      <c r="B82" s="88" t="s">
        <v>172</v>
      </c>
      <c r="C82" s="14" t="s">
        <v>25</v>
      </c>
      <c r="D82" s="16" t="s">
        <v>26</v>
      </c>
      <c r="E82" s="25">
        <f>('Spending Plan Input Form'!B25*'Spending Plan Input Form'!E25)</f>
        <v>0</v>
      </c>
      <c r="F82" s="169"/>
    </row>
    <row r="83" spans="1:7" ht="12.9" customHeight="1" x14ac:dyDescent="0.25">
      <c r="A83" s="127"/>
      <c r="B83" s="88" t="s">
        <v>173</v>
      </c>
      <c r="C83" s="14" t="s">
        <v>25</v>
      </c>
      <c r="D83" s="16" t="s">
        <v>26</v>
      </c>
      <c r="E83" s="25">
        <f>('Spending Plan Input Form'!B28*'Spending Plan Input Form'!E28)</f>
        <v>0</v>
      </c>
      <c r="F83" s="169"/>
    </row>
    <row r="84" spans="1:7" ht="12.9" customHeight="1" x14ac:dyDescent="0.25">
      <c r="A84" s="127"/>
      <c r="B84" s="88" t="s">
        <v>44</v>
      </c>
      <c r="C84" s="14" t="s">
        <v>25</v>
      </c>
      <c r="D84" s="16" t="s">
        <v>26</v>
      </c>
      <c r="E84" s="25">
        <f>('Spending Plan Input Form'!B33*'Spending Plan Input Form'!E33)</f>
        <v>0</v>
      </c>
      <c r="F84" s="169"/>
    </row>
    <row r="85" spans="1:7" ht="12.9" customHeight="1" x14ac:dyDescent="0.25">
      <c r="A85" s="127"/>
      <c r="B85" s="88" t="s">
        <v>45</v>
      </c>
      <c r="C85" s="14" t="s">
        <v>25</v>
      </c>
      <c r="D85" s="16" t="s">
        <v>26</v>
      </c>
      <c r="E85" s="25">
        <f>('Spending Plan Input Form'!B37*'Spending Plan Input Form'!E37)</f>
        <v>0</v>
      </c>
      <c r="F85" s="169"/>
    </row>
    <row r="86" spans="1:7" ht="12.9" customHeight="1" x14ac:dyDescent="0.25">
      <c r="A86" s="127"/>
      <c r="B86" s="88" t="s">
        <v>174</v>
      </c>
      <c r="C86" s="14" t="s">
        <v>25</v>
      </c>
      <c r="D86" s="16" t="s">
        <v>26</v>
      </c>
      <c r="E86" s="25">
        <f>('Spending Plan Input Form'!B40*'Spending Plan Input Form'!E40)</f>
        <v>0</v>
      </c>
      <c r="F86" s="169"/>
    </row>
    <row r="87" spans="1:7" ht="12.9" customHeight="1" x14ac:dyDescent="0.25">
      <c r="A87" s="127"/>
      <c r="B87" s="88" t="s">
        <v>69</v>
      </c>
      <c r="C87" s="14" t="s">
        <v>25</v>
      </c>
      <c r="D87" s="16" t="s">
        <v>26</v>
      </c>
      <c r="E87" s="25">
        <f>('Spending Plan Input Form'!B44*'Spending Plan Input Form'!E44)</f>
        <v>0</v>
      </c>
      <c r="F87" s="169"/>
    </row>
    <row r="88" spans="1:7" ht="12.9" customHeight="1" x14ac:dyDescent="0.25">
      <c r="A88" s="127"/>
      <c r="B88" s="88" t="s">
        <v>175</v>
      </c>
      <c r="C88" s="14" t="s">
        <v>25</v>
      </c>
      <c r="D88" s="16" t="s">
        <v>26</v>
      </c>
      <c r="E88" s="25">
        <f>('Spending Plan Input Form'!B48*'Spending Plan Input Form'!E48)</f>
        <v>0</v>
      </c>
      <c r="F88" s="169"/>
    </row>
    <row r="89" spans="1:7" ht="12.9" customHeight="1" x14ac:dyDescent="0.25">
      <c r="A89" s="127"/>
      <c r="B89" s="88" t="s">
        <v>176</v>
      </c>
      <c r="C89" s="14" t="s">
        <v>25</v>
      </c>
      <c r="D89" s="16" t="s">
        <v>26</v>
      </c>
      <c r="E89" s="25">
        <f>('Spending Plan Input Form'!B51*'Spending Plan Input Form'!E51)</f>
        <v>0</v>
      </c>
      <c r="F89" s="169"/>
    </row>
    <row r="90" spans="1:7" ht="12.9" customHeight="1" x14ac:dyDescent="0.25">
      <c r="A90" s="127"/>
      <c r="B90" s="88" t="s">
        <v>177</v>
      </c>
      <c r="C90" s="14" t="s">
        <v>25</v>
      </c>
      <c r="D90" s="16" t="s">
        <v>26</v>
      </c>
      <c r="E90" s="25">
        <f>('Spending Plan Input Form'!B54*'Spending Plan Input Form'!E54)</f>
        <v>0</v>
      </c>
      <c r="F90" s="169"/>
    </row>
    <row r="91" spans="1:7" ht="12.9" customHeight="1" x14ac:dyDescent="0.25">
      <c r="A91" s="127"/>
      <c r="B91" s="88" t="s">
        <v>178</v>
      </c>
      <c r="C91" s="14" t="s">
        <v>25</v>
      </c>
      <c r="D91" s="16" t="s">
        <v>26</v>
      </c>
      <c r="E91" s="25">
        <f>('Spending Plan Input Form'!B57*'Spending Plan Input Form'!E57)</f>
        <v>0</v>
      </c>
      <c r="F91" s="169"/>
    </row>
    <row r="92" spans="1:7" ht="12.9" customHeight="1" x14ac:dyDescent="0.25">
      <c r="A92" s="128"/>
      <c r="B92" s="88" t="s">
        <v>179</v>
      </c>
      <c r="C92" s="14" t="s">
        <v>25</v>
      </c>
      <c r="D92" s="16" t="s">
        <v>26</v>
      </c>
      <c r="E92" s="25">
        <f>('Spending Plan Input Form'!B60*'Spending Plan Input Form'!E60)</f>
        <v>0</v>
      </c>
      <c r="F92" s="169"/>
    </row>
    <row r="93" spans="1:7" ht="15" customHeight="1" x14ac:dyDescent="0.25">
      <c r="A93" s="28" t="s">
        <v>180</v>
      </c>
      <c r="B93" s="7">
        <f>SUM(E94:E108)</f>
        <v>0</v>
      </c>
      <c r="C93" s="144"/>
      <c r="D93" s="145"/>
      <c r="E93" s="136"/>
      <c r="F93" s="170"/>
    </row>
    <row r="94" spans="1:7" ht="12.9" customHeight="1" x14ac:dyDescent="0.3">
      <c r="A94" s="129" t="s">
        <v>55</v>
      </c>
      <c r="B94" s="146" t="s">
        <v>28</v>
      </c>
      <c r="C94" s="93" t="s">
        <v>29</v>
      </c>
      <c r="D94" s="23" t="s">
        <v>34</v>
      </c>
      <c r="E94" s="96">
        <f>('Spending Plan Input Form'!B8*'Spending Plan Input Form'!E8)+('Spending Plan Input Form'!B9*'Spending Plan Input Form'!E9)+('Spending Plan Input Form'!B10*'Spending Plan Input Form'!E10)+('Spending Plan Input Form'!B11*'Spending Plan Input Form'!E11)+('Spending Plan Input Form'!B12*'Spending Plan Input Form'!E12)</f>
        <v>0</v>
      </c>
      <c r="F94" s="132">
        <f>('Spending Plan Input Form'!B8*'Spending Plan Input Form'!E8)+('Spending Plan Input Form'!B9*'Spending Plan Input Form'!E9)+('Spending Plan Input Form'!B10*'Spending Plan Input Form'!E10)+('Spending Plan Input Form'!B11*'Spending Plan Input Form'!E11)+('Spending Plan Input Form'!B12*'Spending Plan Input Form'!E12)+('Spending Plan Input Form'!B15*'Spending Plan Input Form'!E15)+('Spending Plan Input Form'!B16*'Spending Plan Input Form'!E16)+('Spending Plan Input Form'!B19*'Spending Plan Input Form'!E19)+('Spending Plan Input Form'!B20*'Spending Plan Input Form'!E20)+('Spending Plan Input Form'!B23*'Spending Plan Input Form'!E23)+('Spending Plan Input Form'!B24*'Spending Plan Input Form'!E24)+('Spending Plan Input Form'!B27*'Spending Plan Input Form'!E27)+('Spending Plan Input Form'!B31*'Spending Plan Input Form'!E31)+('Spending Plan Input Form'!B32*'Spending Plan Input Form'!E32)+('Spending Plan Input Form'!B35*'Spending Plan Input Form'!E35)+('Spending Plan Input Form'!B36*'Spending Plan Input Form'!E36)+('Spending Plan Input Form'!B39*'Spending Plan Input Form'!E39)+('Spending Plan Input Form'!B42*'Spending Plan Input Form'!E42)+('Spending Plan Input Form'!B43*'Spending Plan Input Form'!E43)+('Spending Plan Input Form'!B47*'Spending Plan Input Form'!E47)+('Spending Plan Input Form'!B50*'Spending Plan Input Form'!E50)+('Spending Plan Input Form'!B53*'Spending Plan Input Form'!E53)+('Spending Plan Input Form'!B56*'Spending Plan Input Form'!E56)+('Spending Plan Input Form'!B59*'Spending Plan Input Form'!E59)</f>
        <v>0</v>
      </c>
      <c r="G94" s="101"/>
    </row>
    <row r="95" spans="1:7" ht="12.9" customHeight="1" x14ac:dyDescent="0.3">
      <c r="A95" s="130"/>
      <c r="B95" s="147"/>
      <c r="C95" s="93" t="s">
        <v>30</v>
      </c>
      <c r="D95" s="23" t="s">
        <v>35</v>
      </c>
      <c r="E95" s="96">
        <v>0</v>
      </c>
      <c r="F95" s="133"/>
      <c r="G95" s="101"/>
    </row>
    <row r="96" spans="1:7" ht="12.9" customHeight="1" x14ac:dyDescent="0.3">
      <c r="A96" s="130"/>
      <c r="B96" s="91" t="s">
        <v>31</v>
      </c>
      <c r="C96" s="93" t="s">
        <v>29</v>
      </c>
      <c r="D96" s="23" t="s">
        <v>34</v>
      </c>
      <c r="E96" s="96">
        <f>('Spending Plan Input Form'!B15*'Spending Plan Input Form'!E15)+('Spending Plan Input Form'!B16*'Spending Plan Input Form'!E16)</f>
        <v>0</v>
      </c>
      <c r="F96" s="133"/>
      <c r="G96" s="101"/>
    </row>
    <row r="97" spans="1:7" ht="12.9" customHeight="1" x14ac:dyDescent="0.3">
      <c r="A97" s="130"/>
      <c r="B97" s="91" t="s">
        <v>181</v>
      </c>
      <c r="C97" s="93" t="s">
        <v>29</v>
      </c>
      <c r="D97" s="23" t="s">
        <v>34</v>
      </c>
      <c r="E97" s="96">
        <f>('Spending Plan Input Form'!B19*'Spending Plan Input Form'!E19)+('Spending Plan Input Form'!B20*'Spending Plan Input Form'!E20)</f>
        <v>0</v>
      </c>
      <c r="F97" s="133"/>
      <c r="G97" s="101"/>
    </row>
    <row r="98" spans="1:7" ht="12.9" customHeight="1" x14ac:dyDescent="0.3">
      <c r="A98" s="130"/>
      <c r="B98" s="91" t="s">
        <v>182</v>
      </c>
      <c r="C98" s="93" t="s">
        <v>29</v>
      </c>
      <c r="D98" s="23" t="s">
        <v>34</v>
      </c>
      <c r="E98" s="96">
        <f>'Spending Plan Input Form'!B23*'Spending Plan Input Form'!E23+'Spending Plan Input Form'!B24*'Spending Plan Input Form'!E24</f>
        <v>0</v>
      </c>
      <c r="F98" s="133"/>
      <c r="G98" s="101"/>
    </row>
    <row r="99" spans="1:7" ht="12.9" customHeight="1" x14ac:dyDescent="0.3">
      <c r="A99" s="130"/>
      <c r="B99" s="91" t="s">
        <v>183</v>
      </c>
      <c r="C99" s="93" t="s">
        <v>29</v>
      </c>
      <c r="D99" s="23" t="s">
        <v>34</v>
      </c>
      <c r="E99" s="96">
        <f>'Spending Plan Input Form'!B27*'Spending Plan Input Form'!E27</f>
        <v>0</v>
      </c>
      <c r="F99" s="133"/>
      <c r="G99" s="101"/>
    </row>
    <row r="100" spans="1:7" ht="12.9" customHeight="1" x14ac:dyDescent="0.3">
      <c r="A100" s="130"/>
      <c r="B100" s="91" t="s">
        <v>50</v>
      </c>
      <c r="C100" s="93" t="s">
        <v>29</v>
      </c>
      <c r="D100" s="23" t="s">
        <v>34</v>
      </c>
      <c r="E100" s="96">
        <f>('Spending Plan Input Form'!B31*'Spending Plan Input Form'!E31)+('Spending Plan Input Form'!B32*'Spending Plan Input Form'!E32)</f>
        <v>0</v>
      </c>
      <c r="F100" s="133"/>
      <c r="G100" s="101"/>
    </row>
    <row r="101" spans="1:7" ht="12.9" customHeight="1" x14ac:dyDescent="0.3">
      <c r="A101" s="130"/>
      <c r="B101" s="89" t="s">
        <v>51</v>
      </c>
      <c r="C101" s="94" t="s">
        <v>29</v>
      </c>
      <c r="D101" s="67" t="s">
        <v>34</v>
      </c>
      <c r="E101" s="97">
        <f>('Spending Plan Input Form'!B35*'Spending Plan Input Form'!E35)+('Spending Plan Input Form'!B36*'Spending Plan Input Form'!E36)</f>
        <v>0</v>
      </c>
      <c r="F101" s="133"/>
      <c r="G101" s="101"/>
    </row>
    <row r="102" spans="1:7" ht="12.9" customHeight="1" x14ac:dyDescent="0.3">
      <c r="A102" s="130"/>
      <c r="B102" s="90" t="s">
        <v>184</v>
      </c>
      <c r="C102" s="95" t="s">
        <v>29</v>
      </c>
      <c r="D102" s="68" t="s">
        <v>34</v>
      </c>
      <c r="E102" s="96">
        <f>('Spending Plan Input Form'!B39*'Spending Plan Input Form'!E39)+('Spending Plan Input Form'!B402*'Spending Plan Input Form'!E40)</f>
        <v>0</v>
      </c>
      <c r="F102" s="133"/>
      <c r="G102" s="101"/>
    </row>
    <row r="103" spans="1:7" ht="12.9" customHeight="1" x14ac:dyDescent="0.3">
      <c r="A103" s="130"/>
      <c r="B103" s="90" t="s">
        <v>70</v>
      </c>
      <c r="C103" s="95" t="s">
        <v>29</v>
      </c>
      <c r="D103" s="68" t="s">
        <v>34</v>
      </c>
      <c r="E103" s="96">
        <f>('Spending Plan Input Form'!B42*'Spending Plan Input Form'!E42)+('Spending Plan Input Form'!B43*'Spending Plan Input Form'!E43)</f>
        <v>0</v>
      </c>
      <c r="F103" s="133"/>
      <c r="G103" s="101"/>
    </row>
    <row r="104" spans="1:7" ht="12.9" customHeight="1" x14ac:dyDescent="0.3">
      <c r="A104" s="130"/>
      <c r="B104" s="91" t="s">
        <v>185</v>
      </c>
      <c r="C104" s="93" t="s">
        <v>29</v>
      </c>
      <c r="D104" s="23" t="s">
        <v>34</v>
      </c>
      <c r="E104" s="96">
        <f>'Spending Plan Input Form'!B47*'Spending Plan Input Form'!E47</f>
        <v>0</v>
      </c>
      <c r="F104" s="133"/>
      <c r="G104" s="101"/>
    </row>
    <row r="105" spans="1:7" ht="12.9" customHeight="1" x14ac:dyDescent="0.3">
      <c r="A105" s="130"/>
      <c r="B105" s="91" t="s">
        <v>186</v>
      </c>
      <c r="C105" s="93" t="s">
        <v>29</v>
      </c>
      <c r="D105" s="23" t="s">
        <v>34</v>
      </c>
      <c r="E105" s="96">
        <f>'Spending Plan Input Form'!B50*'Spending Plan Input Form'!E50</f>
        <v>0</v>
      </c>
      <c r="F105" s="133"/>
      <c r="G105" s="101"/>
    </row>
    <row r="106" spans="1:7" ht="12.9" customHeight="1" x14ac:dyDescent="0.3">
      <c r="A106" s="130"/>
      <c r="B106" s="91" t="s">
        <v>187</v>
      </c>
      <c r="C106" s="93" t="s">
        <v>29</v>
      </c>
      <c r="D106" s="23" t="s">
        <v>34</v>
      </c>
      <c r="E106" s="96">
        <f>('Spending Plan Input Form'!B53*'Spending Plan Input Form'!E53)</f>
        <v>0</v>
      </c>
      <c r="F106" s="133"/>
      <c r="G106" s="101"/>
    </row>
    <row r="107" spans="1:7" ht="12.9" customHeight="1" x14ac:dyDescent="0.3">
      <c r="A107" s="130"/>
      <c r="B107" s="89" t="s">
        <v>188</v>
      </c>
      <c r="C107" s="94" t="s">
        <v>29</v>
      </c>
      <c r="D107" s="67" t="s">
        <v>34</v>
      </c>
      <c r="E107" s="97">
        <f>('Spending Plan Input Form'!B56*'Spending Plan Input Form'!E56)</f>
        <v>0</v>
      </c>
      <c r="F107" s="133"/>
    </row>
    <row r="108" spans="1:7" ht="12.9" customHeight="1" thickBot="1" x14ac:dyDescent="0.35">
      <c r="A108" s="131"/>
      <c r="B108" s="92" t="s">
        <v>189</v>
      </c>
      <c r="C108" s="104" t="s">
        <v>29</v>
      </c>
      <c r="D108" s="105" t="s">
        <v>34</v>
      </c>
      <c r="E108" s="98">
        <f>('Spending Plan Input Form'!B59*'Spending Plan Input Form'!E59)</f>
        <v>0</v>
      </c>
      <c r="F108" s="134"/>
    </row>
    <row r="109" spans="1:7" ht="15.75" customHeight="1" x14ac:dyDescent="0.25">
      <c r="B109" s="101"/>
      <c r="C109" s="101"/>
      <c r="D109" s="101"/>
    </row>
  </sheetData>
  <sheetProtection sheet="1" selectLockedCells="1"/>
  <protectedRanges>
    <protectedRange sqref="C22:E23 C94:E95 C26:E27 C30:E31 C34:E35 C42:E43 C46:E47 C54:E55 C38:E39 C50:E51 C58:E59 C62:E63 C70:E71 C66:E67 C74:E75" name="Range1"/>
  </protectedRanges>
  <mergeCells count="74">
    <mergeCell ref="A1:F1"/>
    <mergeCell ref="B2:F2"/>
    <mergeCell ref="B3:F3"/>
    <mergeCell ref="C21:E21"/>
    <mergeCell ref="C19:C20"/>
    <mergeCell ref="E19:E20"/>
    <mergeCell ref="A19:A20"/>
    <mergeCell ref="B19:B20"/>
    <mergeCell ref="D19:D20"/>
    <mergeCell ref="A16:A17"/>
    <mergeCell ref="B16:B17"/>
    <mergeCell ref="C16:F16"/>
    <mergeCell ref="A4:A5"/>
    <mergeCell ref="B4:B5"/>
    <mergeCell ref="A18:F18"/>
    <mergeCell ref="F21:F24"/>
    <mergeCell ref="F78:F93"/>
    <mergeCell ref="F54:F56"/>
    <mergeCell ref="F50:F52"/>
    <mergeCell ref="F58:F60"/>
    <mergeCell ref="F62:F64"/>
    <mergeCell ref="F66:F68"/>
    <mergeCell ref="F70:F72"/>
    <mergeCell ref="B66:B69"/>
    <mergeCell ref="B70:B73"/>
    <mergeCell ref="F26:F28"/>
    <mergeCell ref="F30:F32"/>
    <mergeCell ref="F34:F36"/>
    <mergeCell ref="F42:F44"/>
    <mergeCell ref="F19:F20"/>
    <mergeCell ref="B22:B25"/>
    <mergeCell ref="F46:F48"/>
    <mergeCell ref="C45:D45"/>
    <mergeCell ref="C25:D25"/>
    <mergeCell ref="B38:B41"/>
    <mergeCell ref="F38:F40"/>
    <mergeCell ref="C41:D41"/>
    <mergeCell ref="B26:B29"/>
    <mergeCell ref="B30:B33"/>
    <mergeCell ref="B34:B37"/>
    <mergeCell ref="B46:B49"/>
    <mergeCell ref="B42:B45"/>
    <mergeCell ref="A22:A41"/>
    <mergeCell ref="A42:A57"/>
    <mergeCell ref="C57:D57"/>
    <mergeCell ref="C29:D29"/>
    <mergeCell ref="C33:D33"/>
    <mergeCell ref="C37:D37"/>
    <mergeCell ref="C49:D49"/>
    <mergeCell ref="C53:D53"/>
    <mergeCell ref="B54:B57"/>
    <mergeCell ref="B50:B53"/>
    <mergeCell ref="A13:A15"/>
    <mergeCell ref="A7:A9"/>
    <mergeCell ref="B8:B9"/>
    <mergeCell ref="A10:A12"/>
    <mergeCell ref="B11:B12"/>
    <mergeCell ref="B14:B15"/>
    <mergeCell ref="A79:A92"/>
    <mergeCell ref="A94:A108"/>
    <mergeCell ref="F94:F108"/>
    <mergeCell ref="C73:D73"/>
    <mergeCell ref="B74:B77"/>
    <mergeCell ref="F74:F76"/>
    <mergeCell ref="C77:D77"/>
    <mergeCell ref="A58:A77"/>
    <mergeCell ref="C93:E93"/>
    <mergeCell ref="C78:E78"/>
    <mergeCell ref="C61:D61"/>
    <mergeCell ref="C65:D65"/>
    <mergeCell ref="C69:D69"/>
    <mergeCell ref="B94:B95"/>
    <mergeCell ref="B58:B61"/>
    <mergeCell ref="B62:B65"/>
  </mergeCells>
  <conditionalFormatting sqref="F94">
    <cfRule type="expression" dxfId="14" priority="17">
      <formula>$E$25&lt;$F$25</formula>
    </cfRule>
  </conditionalFormatting>
  <conditionalFormatting sqref="E49">
    <cfRule type="expression" dxfId="13" priority="16">
      <formula>$E$49&lt;$F$49</formula>
    </cfRule>
  </conditionalFormatting>
  <conditionalFormatting sqref="E45">
    <cfRule type="expression" dxfId="12" priority="15">
      <formula>$E$45&lt;$F$45</formula>
    </cfRule>
  </conditionalFormatting>
  <conditionalFormatting sqref="E37">
    <cfRule type="expression" dxfId="11" priority="14">
      <formula>$E$37&lt;$F$37</formula>
    </cfRule>
  </conditionalFormatting>
  <conditionalFormatting sqref="E33">
    <cfRule type="expression" dxfId="10" priority="13">
      <formula>$E$33&lt;$F$33</formula>
    </cfRule>
  </conditionalFormatting>
  <conditionalFormatting sqref="E29">
    <cfRule type="expression" dxfId="9" priority="12">
      <formula>$E$29&lt;$F$29</formula>
    </cfRule>
  </conditionalFormatting>
  <conditionalFormatting sqref="E25">
    <cfRule type="expression" dxfId="8" priority="11">
      <formula>$E$25&lt;$F$25</formula>
    </cfRule>
  </conditionalFormatting>
  <conditionalFormatting sqref="E57">
    <cfRule type="expression" dxfId="7" priority="10">
      <formula>$E$57&lt;$F$57</formula>
    </cfRule>
  </conditionalFormatting>
  <conditionalFormatting sqref="E41">
    <cfRule type="expression" dxfId="6" priority="9">
      <formula>$E$41&lt;$F$41</formula>
    </cfRule>
  </conditionalFormatting>
  <conditionalFormatting sqref="E53">
    <cfRule type="expression" dxfId="5" priority="8">
      <formula>$E$49&lt;$F$49</formula>
    </cfRule>
  </conditionalFormatting>
  <conditionalFormatting sqref="E65">
    <cfRule type="expression" dxfId="4" priority="7">
      <formula>$E$65&lt;$F$65</formula>
    </cfRule>
  </conditionalFormatting>
  <conditionalFormatting sqref="E61">
    <cfRule type="expression" dxfId="3" priority="6">
      <formula>$E$61&lt;$F$61</formula>
    </cfRule>
  </conditionalFormatting>
  <conditionalFormatting sqref="E73">
    <cfRule type="expression" dxfId="2" priority="5">
      <formula>$E$73&lt;$F$73</formula>
    </cfRule>
  </conditionalFormatting>
  <conditionalFormatting sqref="E69">
    <cfRule type="expression" dxfId="1" priority="4">
      <formula>$E$69&lt;$F$69</formula>
    </cfRule>
  </conditionalFormatting>
  <conditionalFormatting sqref="E77">
    <cfRule type="expression" dxfId="0" priority="3">
      <formula>$E$77&lt;$F$77</formula>
    </cfRule>
  </conditionalFormatting>
  <dataValidations count="1">
    <dataValidation type="custom" allowBlank="1" showInputMessage="1" showErrorMessage="1" error="FRC Total does not match Spending Plan Input Form. Please adjust." sqref="E25" xr:uid="{00000000-0002-0000-0100-000000000000}">
      <formula1>"if(E13&lt;&gt;G13)"</formula1>
    </dataValidation>
  </dataValidations>
  <printOptions horizontalCentered="1"/>
  <pageMargins left="0.3" right="0.3" top="0.25" bottom="0.25" header="0" footer="0"/>
  <pageSetup scale="53"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
  <sheetViews>
    <sheetView workbookViewId="0"/>
  </sheetViews>
  <sheetFormatPr defaultColWidth="14.36328125" defaultRowHeight="15.75" customHeight="1" x14ac:dyDescent="0.25"/>
  <sheetData>
    <row r="1" spans="1:10" ht="15.75" customHeight="1" x14ac:dyDescent="0.25">
      <c r="A1" s="1" t="s">
        <v>0</v>
      </c>
      <c r="D1" s="1" t="s">
        <v>2</v>
      </c>
      <c r="J1" s="2">
        <v>1</v>
      </c>
    </row>
    <row r="4" spans="1:10" ht="15.75" customHeight="1" x14ac:dyDescent="0.25">
      <c r="A4" s="1" t="s">
        <v>3</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Spending Plan Input Form</vt:lpstr>
      <vt:lpstr>Generated Spending Plan </vt:lpstr>
      <vt:lpstr>__Solver__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IV</dc:creator>
  <cp:lastModifiedBy>Arras, Ashley (MDE)</cp:lastModifiedBy>
  <cp:lastPrinted>2020-11-23T18:38:26Z</cp:lastPrinted>
  <dcterms:created xsi:type="dcterms:W3CDTF">2016-09-16T13:32:44Z</dcterms:created>
  <dcterms:modified xsi:type="dcterms:W3CDTF">2020-11-24T12:50:56Z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iteId">
    <vt:lpwstr>d5fb7087-3777-42ad-966a-892ef47225d1</vt:lpwstr>
  </property>
  <property fmtid="{D5CDD505-2E9C-101B-9397-08002B2CF9AE}" pid="4" name="MSIP_Label_3a2fed65-62e7-46ea-af74-187e0c17143a_Owner">
    <vt:lpwstr>ArrasA@michigan.gov</vt:lpwstr>
  </property>
  <property fmtid="{D5CDD505-2E9C-101B-9397-08002B2CF9AE}" pid="5" name="MSIP_Label_3a2fed65-62e7-46ea-af74-187e0c17143a_SetDate">
    <vt:lpwstr>2020-11-24T12:50:55.4128418Z</vt:lpwstr>
  </property>
  <property fmtid="{D5CDD505-2E9C-101B-9397-08002B2CF9AE}" pid="6" name="MSIP_Label_3a2fed65-62e7-46ea-af74-187e0c17143a_Name">
    <vt:lpwstr>Internal Data (Standard State Data)</vt:lpwstr>
  </property>
  <property fmtid="{D5CDD505-2E9C-101B-9397-08002B2CF9AE}" pid="7" name="MSIP_Label_3a2fed65-62e7-46ea-af74-187e0c17143a_Application">
    <vt:lpwstr>Microsoft Azure Information Protection</vt:lpwstr>
  </property>
  <property fmtid="{D5CDD505-2E9C-101B-9397-08002B2CF9AE}" pid="8" name="MSIP_Label_3a2fed65-62e7-46ea-af74-187e0c17143a_ActionId">
    <vt:lpwstr>78e02da2-9066-46ee-8cb1-726adea16ede</vt:lpwstr>
  </property>
  <property fmtid="{D5CDD505-2E9C-101B-9397-08002B2CF9AE}" pid="9" name="MSIP_Label_3a2fed65-62e7-46ea-af74-187e0c17143a_Extended_MSFT_Method">
    <vt:lpwstr>Manual</vt:lpwstr>
  </property>
  <property fmtid="{D5CDD505-2E9C-101B-9397-08002B2CF9AE}" pid="10" name="Sensitivity">
    <vt:lpwstr>Internal Data (Standard State Data)</vt:lpwstr>
  </property>
</Properties>
</file>